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180" activeTab="0"/>
  </bookViews>
  <sheets>
    <sheet name="Ypres1" sheetId="1" r:id="rId1"/>
    <sheet name="Ypres1a" sheetId="2" r:id="rId2"/>
    <sheet name="Ypres2" sheetId="3" r:id="rId3"/>
    <sheet name="Ypres2a" sheetId="4" r:id="rId4"/>
    <sheet name="Ypres3" sheetId="5" r:id="rId5"/>
    <sheet name="Ypres3a" sheetId="6" r:id="rId6"/>
    <sheet name="Ypres4" sheetId="7" r:id="rId7"/>
    <sheet name="Ypres4a" sheetId="8" r:id="rId8"/>
    <sheet name="YpresM5" sheetId="9" r:id="rId9"/>
  </sheets>
  <definedNames/>
  <calcPr fullCalcOnLoad="1"/>
</workbook>
</file>

<file path=xl/sharedStrings.xml><?xml version="1.0" encoding="utf-8"?>
<sst xmlns="http://schemas.openxmlformats.org/spreadsheetml/2006/main" count="436" uniqueCount="107">
  <si>
    <t xml:space="preserve"> </t>
  </si>
  <si>
    <t>[Adjusted]</t>
  </si>
  <si>
    <t>£ groot</t>
  </si>
  <si>
    <t>£ parisis</t>
  </si>
  <si>
    <t>£120 1s 0d for 11.667 cloths</t>
  </si>
  <si>
    <t>1396-1400</t>
  </si>
  <si>
    <t>1396-1400 to 1496-1500, in quinquennial means</t>
  </si>
  <si>
    <t>1401-05</t>
  </si>
  <si>
    <t>1406-10</t>
  </si>
  <si>
    <t>1411-15</t>
  </si>
  <si>
    <t>1416-20</t>
  </si>
  <si>
    <t>1421-25</t>
  </si>
  <si>
    <t>1426-30</t>
  </si>
  <si>
    <t>1431-35</t>
  </si>
  <si>
    <t>1436-40</t>
  </si>
  <si>
    <t>1441-45</t>
  </si>
  <si>
    <t>1446-50</t>
  </si>
  <si>
    <t>1451-55</t>
  </si>
  <si>
    <t>1456-60</t>
  </si>
  <si>
    <t>1461-65</t>
  </si>
  <si>
    <t>1466-70</t>
  </si>
  <si>
    <t>1471-75</t>
  </si>
  <si>
    <t>1476-80</t>
  </si>
  <si>
    <t>1481-85</t>
  </si>
  <si>
    <t>1486-90</t>
  </si>
  <si>
    <t>1491-95</t>
  </si>
  <si>
    <t>1496-1500</t>
  </si>
  <si>
    <t>30 ells (40s ell)</t>
  </si>
  <si>
    <t>A: White Woollens: Adjusted Price as 90%</t>
  </si>
  <si>
    <t>also: fine white  @ £94 10s 0d for schepenen</t>
  </si>
  <si>
    <t>Also: mijncxele cloth for schepenen @ £92 4s 0d</t>
  </si>
  <si>
    <t>arraenge</t>
  </si>
  <si>
    <t>Blacks</t>
  </si>
  <si>
    <t>blaeu-meede</t>
  </si>
  <si>
    <t>blaeuwe</t>
  </si>
  <si>
    <t>blawe</t>
  </si>
  <si>
    <t>Blues</t>
  </si>
  <si>
    <t>Colour</t>
  </si>
  <si>
    <t>decimal £ groot</t>
  </si>
  <si>
    <t>decimal £ par.</t>
  </si>
  <si>
    <t>Ending</t>
  </si>
  <si>
    <t xml:space="preserve">Fine Dyed </t>
  </si>
  <si>
    <t>Fine Woollens</t>
  </si>
  <si>
    <t>for Hooftmannen</t>
  </si>
  <si>
    <t>for Schepenen</t>
  </si>
  <si>
    <t>for the Wet</t>
  </si>
  <si>
    <t>for Town Officials</t>
  </si>
  <si>
    <t>Franc de Bruges</t>
  </si>
  <si>
    <t>From 1406 to 1500</t>
  </si>
  <si>
    <t>ghedonkert groene</t>
  </si>
  <si>
    <t>graeuwen</t>
  </si>
  <si>
    <t>Greens</t>
  </si>
  <si>
    <t>groene</t>
  </si>
  <si>
    <t>hemel blauwe</t>
  </si>
  <si>
    <t>hemmel blaeuwe</t>
  </si>
  <si>
    <t>in ells = 0.7 m</t>
  </si>
  <si>
    <t>in livres parisis and in ponden groot Flemish, 1406 - 1498</t>
  </si>
  <si>
    <t>in ponden groot Flemish</t>
  </si>
  <si>
    <t>Length</t>
  </si>
  <si>
    <t>licht eewerlync</t>
  </si>
  <si>
    <t>lichte groene</t>
  </si>
  <si>
    <t>lichteblaeuwe</t>
  </si>
  <si>
    <t>lichteblaeuwe, lichtegroene</t>
  </si>
  <si>
    <t>Mean</t>
  </si>
  <si>
    <t>Medleys</t>
  </si>
  <si>
    <t>mey groenen</t>
  </si>
  <si>
    <t>meygroene</t>
  </si>
  <si>
    <t>mijnxcele [medley]</t>
  </si>
  <si>
    <t>moyen mincxele</t>
  </si>
  <si>
    <t>not given: zwarte?</t>
  </si>
  <si>
    <t>Others</t>
  </si>
  <si>
    <t>pence</t>
  </si>
  <si>
    <t>pounds parisis</t>
  </si>
  <si>
    <t>Price per ell</t>
  </si>
  <si>
    <t>Prices for Ypres' Woollens, in pounds groot Flemish</t>
  </si>
  <si>
    <t>Purchased by the</t>
  </si>
  <si>
    <t>Remarks</t>
  </si>
  <si>
    <t>rodelakinne</t>
  </si>
  <si>
    <t>rooden lakinne</t>
  </si>
  <si>
    <t>root</t>
  </si>
  <si>
    <t>scaerblawe</t>
  </si>
  <si>
    <t>Scaerlakenen</t>
  </si>
  <si>
    <t>Scarlets</t>
  </si>
  <si>
    <t>Scarlets:</t>
  </si>
  <si>
    <t xml:space="preserve">schepen cloths: te Rijssele te doen vaerwen: </t>
  </si>
  <si>
    <t xml:space="preserve">shillings </t>
  </si>
  <si>
    <t>tanneede</t>
  </si>
  <si>
    <t>two-thirds grain</t>
  </si>
  <si>
    <t>wanweede; lichte/zadblauwe</t>
  </si>
  <si>
    <t>Whites</t>
  </si>
  <si>
    <t>witte</t>
  </si>
  <si>
    <t>witte, lichtegroene</t>
  </si>
  <si>
    <t>Woollens</t>
  </si>
  <si>
    <t>Year</t>
  </si>
  <si>
    <t>Years</t>
  </si>
  <si>
    <t>Ypres Woollens purchased by the Government of the Brugse Vrij (Franc de Bruges)</t>
  </si>
  <si>
    <t>Ypres Woollens: Purchased for Town Officials and Dignitaries</t>
  </si>
  <si>
    <t>Ypres: Prices of Woollens in Pounds Groot Flemish</t>
  </si>
  <si>
    <t>zadblaeuwene</t>
  </si>
  <si>
    <t>zadblaeuwene &amp; zwarten</t>
  </si>
  <si>
    <t>zadeblauwe</t>
  </si>
  <si>
    <t>zadeblauwe, donkergroene, ww</t>
  </si>
  <si>
    <t>zadgroene</t>
  </si>
  <si>
    <t>zaiden groene</t>
  </si>
  <si>
    <t>zatgroenen</t>
  </si>
  <si>
    <t>zwarte</t>
  </si>
  <si>
    <t>zwarte bellaerts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</si>
</sst>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7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center"/>
    </xf>
    <xf numFmtId="2" fontId="3" fillId="0" borderId="0" xfId="0" applyAlignment="1">
      <alignment/>
    </xf>
    <xf numFmtId="164" fontId="0" fillId="0" borderId="0" xfId="0" applyAlignment="1">
      <alignment/>
    </xf>
    <xf numFmtId="164" fontId="3" fillId="0" borderId="0" xfId="0" applyAlignment="1">
      <alignment/>
    </xf>
    <xf numFmtId="2" fontId="0" fillId="0" borderId="0" xfId="0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140625" defaultRowHeight="12.75"/>
  <cols>
    <col min="1" max="1" width="8.421875" style="2" customWidth="1"/>
    <col min="2" max="2" width="28.421875" style="0" customWidth="1"/>
    <col min="3" max="3" width="15.00390625" style="6" customWidth="1"/>
    <col min="4" max="4" width="9.57421875" style="6" customWidth="1"/>
    <col min="5" max="5" width="11.140625" style="6" customWidth="1"/>
    <col min="6" max="6" width="14.140625" style="0" customWidth="1"/>
    <col min="7" max="7" width="15.57421875" style="0" customWidth="1"/>
    <col min="8" max="11" width="15.140625" style="4" customWidth="1"/>
    <col min="12" max="12" width="17.28125" style="4" customWidth="1"/>
    <col min="13" max="14" width="15.140625" style="4" customWidth="1"/>
    <col min="15" max="16" width="17.00390625" style="4" customWidth="1"/>
    <col min="17" max="19" width="14.140625" style="6" customWidth="1"/>
    <col min="20" max="21" width="14.140625" style="4" customWidth="1"/>
    <col min="22" max="23" width="14.140625" style="6" customWidth="1"/>
    <col min="25" max="25" width="42.140625" style="0" customWidth="1"/>
    <col min="26" max="26" width="25.7109375" style="0" customWidth="1"/>
  </cols>
  <sheetData>
    <row r="1" ht="12.75">
      <c r="B1" s="3" t="s">
        <v>97</v>
      </c>
    </row>
    <row r="2" ht="12.75">
      <c r="B2" s="3" t="s">
        <v>48</v>
      </c>
    </row>
    <row r="3" ht="12.75">
      <c r="Y3" s="1" t="s">
        <v>76</v>
      </c>
    </row>
    <row r="4" spans="2:23" ht="12.75">
      <c r="B4" s="1" t="s">
        <v>37</v>
      </c>
      <c r="C4" s="3" t="s">
        <v>41</v>
      </c>
      <c r="D4" s="3" t="s">
        <v>41</v>
      </c>
      <c r="E4" s="3" t="s">
        <v>41</v>
      </c>
      <c r="F4" s="5" t="s">
        <v>41</v>
      </c>
      <c r="G4" s="5" t="s">
        <v>41</v>
      </c>
      <c r="H4" s="5" t="s">
        <v>41</v>
      </c>
      <c r="I4" s="5" t="s">
        <v>73</v>
      </c>
      <c r="J4" s="5" t="s">
        <v>58</v>
      </c>
      <c r="K4" s="5"/>
      <c r="L4" s="5" t="s">
        <v>37</v>
      </c>
      <c r="M4" s="5" t="s">
        <v>41</v>
      </c>
      <c r="N4" s="5" t="s">
        <v>41</v>
      </c>
      <c r="O4" s="5" t="s">
        <v>41</v>
      </c>
      <c r="P4" s="5"/>
      <c r="Q4" s="3" t="s">
        <v>83</v>
      </c>
      <c r="R4" s="3" t="s">
        <v>83</v>
      </c>
      <c r="S4" s="3" t="s">
        <v>83</v>
      </c>
      <c r="T4" s="5" t="s">
        <v>83</v>
      </c>
      <c r="U4" s="5" t="s">
        <v>83</v>
      </c>
      <c r="V4" s="3" t="s">
        <v>73</v>
      </c>
      <c r="W4" s="3" t="s">
        <v>58</v>
      </c>
    </row>
    <row r="5" spans="3:23" ht="12.75">
      <c r="C5" s="3" t="s">
        <v>92</v>
      </c>
      <c r="D5" s="3" t="s">
        <v>92</v>
      </c>
      <c r="E5" s="3" t="s">
        <v>92</v>
      </c>
      <c r="F5" s="5" t="s">
        <v>92</v>
      </c>
      <c r="G5" s="5" t="s">
        <v>92</v>
      </c>
      <c r="H5" s="5" t="s">
        <v>92</v>
      </c>
      <c r="I5" s="5"/>
      <c r="J5" s="5" t="s">
        <v>55</v>
      </c>
      <c r="K5" s="5"/>
      <c r="L5" s="5"/>
      <c r="M5" s="5" t="s">
        <v>92</v>
      </c>
      <c r="N5" s="5" t="s">
        <v>92</v>
      </c>
      <c r="O5" s="5" t="s">
        <v>92</v>
      </c>
      <c r="P5" s="5"/>
      <c r="Q5" s="3" t="s">
        <v>81</v>
      </c>
      <c r="R5" s="3" t="s">
        <v>81</v>
      </c>
      <c r="S5" s="3" t="s">
        <v>81</v>
      </c>
      <c r="T5" s="5" t="s">
        <v>81</v>
      </c>
      <c r="U5" s="5" t="s">
        <v>81</v>
      </c>
      <c r="W5" s="5" t="s">
        <v>55</v>
      </c>
    </row>
    <row r="6" spans="3:21" ht="12.75">
      <c r="C6" s="3" t="s">
        <v>72</v>
      </c>
      <c r="D6" s="3" t="s">
        <v>85</v>
      </c>
      <c r="E6" s="3" t="s">
        <v>71</v>
      </c>
      <c r="F6" s="5" t="s">
        <v>39</v>
      </c>
      <c r="G6" s="5" t="s">
        <v>38</v>
      </c>
      <c r="H6" s="5" t="s">
        <v>44</v>
      </c>
      <c r="I6" s="5"/>
      <c r="J6" s="5"/>
      <c r="K6" s="5"/>
      <c r="L6" s="5"/>
      <c r="M6" s="5" t="s">
        <v>43</v>
      </c>
      <c r="N6" s="5" t="s">
        <v>43</v>
      </c>
      <c r="O6" s="5" t="s">
        <v>43</v>
      </c>
      <c r="P6" s="5"/>
      <c r="Q6" s="3" t="s">
        <v>72</v>
      </c>
      <c r="R6" s="3" t="s">
        <v>85</v>
      </c>
      <c r="S6" s="3" t="s">
        <v>71</v>
      </c>
      <c r="T6" s="5" t="s">
        <v>39</v>
      </c>
      <c r="U6" s="5" t="s">
        <v>38</v>
      </c>
    </row>
    <row r="7" spans="8:15" ht="12.75">
      <c r="H7" s="5" t="s">
        <v>1</v>
      </c>
      <c r="M7" s="5" t="s">
        <v>3</v>
      </c>
      <c r="N7" s="5" t="s">
        <v>3</v>
      </c>
      <c r="O7" s="5" t="s">
        <v>2</v>
      </c>
    </row>
    <row r="9" spans="1:21" ht="12.75">
      <c r="A9" s="2">
        <v>1406</v>
      </c>
      <c r="Q9" s="6">
        <v>100</v>
      </c>
      <c r="R9" s="6">
        <v>12</v>
      </c>
      <c r="S9" s="6">
        <v>4</v>
      </c>
      <c r="T9" s="4">
        <f>Q9+(R9/20)+(S9/240)</f>
        <v>100.61666666666666</v>
      </c>
      <c r="U9" s="4">
        <f>T9/12</f>
        <v>8.384722222222221</v>
      </c>
    </row>
    <row r="10" ht="12.75">
      <c r="A10" s="2">
        <v>1407</v>
      </c>
    </row>
    <row r="11" spans="1:21" ht="12.75">
      <c r="A11" s="2">
        <v>1408</v>
      </c>
      <c r="B11" t="s">
        <v>88</v>
      </c>
      <c r="C11" s="6">
        <f>(66+66)/2</f>
        <v>66</v>
      </c>
      <c r="D11" s="6">
        <f>(12+0)/2</f>
        <v>6</v>
      </c>
      <c r="E11" s="6">
        <v>0</v>
      </c>
      <c r="F11" s="4">
        <f aca="true" t="shared" si="0" ref="F11:F28">C11+(D11/20)+(E11/240)</f>
        <v>66.3</v>
      </c>
      <c r="G11" s="4">
        <f aca="true" t="shared" si="1" ref="G11:G42">F11/12</f>
        <v>5.5249999999999995</v>
      </c>
      <c r="H11" s="4">
        <v>5.525</v>
      </c>
      <c r="Q11" s="6">
        <v>100</v>
      </c>
      <c r="R11" s="6">
        <v>19</v>
      </c>
      <c r="S11" s="6">
        <v>7</v>
      </c>
      <c r="T11" s="4">
        <f aca="true" t="shared" si="2" ref="T11:T42">Q11+(R11/20)+(S11/240)</f>
        <v>100.97916666666667</v>
      </c>
      <c r="U11" s="4">
        <f aca="true" t="shared" si="3" ref="U11:U42">T11/12</f>
        <v>8.414930555555555</v>
      </c>
    </row>
    <row r="12" spans="1:21" ht="12.75">
      <c r="A12" s="2">
        <v>1409</v>
      </c>
      <c r="B12" t="s">
        <v>100</v>
      </c>
      <c r="C12" s="6">
        <v>63</v>
      </c>
      <c r="D12" s="6">
        <v>15</v>
      </c>
      <c r="E12" s="6">
        <v>0</v>
      </c>
      <c r="F12" s="4">
        <f t="shared" si="0"/>
        <v>63.75</v>
      </c>
      <c r="G12" s="4">
        <f t="shared" si="1"/>
        <v>5.3125</v>
      </c>
      <c r="H12" s="4">
        <v>5.313</v>
      </c>
      <c r="Q12" s="6">
        <v>112</v>
      </c>
      <c r="R12" s="6">
        <v>19</v>
      </c>
      <c r="S12" s="6">
        <v>4</v>
      </c>
      <c r="T12" s="4">
        <f t="shared" si="2"/>
        <v>112.96666666666667</v>
      </c>
      <c r="U12" s="4">
        <f t="shared" si="3"/>
        <v>9.41388888888889</v>
      </c>
    </row>
    <row r="13" spans="1:21" ht="12.75">
      <c r="A13" s="2">
        <v>1410</v>
      </c>
      <c r="B13" t="s">
        <v>101</v>
      </c>
      <c r="C13" s="6">
        <f>(67+64)/2</f>
        <v>65.5</v>
      </c>
      <c r="D13" s="6">
        <f>(4+0)/2</f>
        <v>2</v>
      </c>
      <c r="E13" s="6">
        <v>0</v>
      </c>
      <c r="F13" s="4">
        <f t="shared" si="0"/>
        <v>65.6</v>
      </c>
      <c r="G13" s="4">
        <f t="shared" si="1"/>
        <v>5.466666666666666</v>
      </c>
      <c r="H13" s="4">
        <v>5.467</v>
      </c>
      <c r="Q13" s="6">
        <v>112</v>
      </c>
      <c r="R13" s="6">
        <v>11</v>
      </c>
      <c r="S13" s="6">
        <v>0</v>
      </c>
      <c r="T13" s="4">
        <f t="shared" si="2"/>
        <v>112.55</v>
      </c>
      <c r="U13" s="4">
        <f t="shared" si="3"/>
        <v>9.379166666666666</v>
      </c>
    </row>
    <row r="14" spans="1:21" ht="12.75">
      <c r="A14" s="2">
        <v>1411</v>
      </c>
      <c r="F14" s="4">
        <f t="shared" si="0"/>
        <v>0</v>
      </c>
      <c r="G14" s="4">
        <f t="shared" si="1"/>
        <v>0</v>
      </c>
      <c r="T14" s="4">
        <f t="shared" si="2"/>
        <v>0</v>
      </c>
      <c r="U14" s="4">
        <f t="shared" si="3"/>
        <v>0</v>
      </c>
    </row>
    <row r="15" spans="1:21" ht="12.75">
      <c r="A15" s="2">
        <v>1412</v>
      </c>
      <c r="F15" s="4">
        <f t="shared" si="0"/>
        <v>0</v>
      </c>
      <c r="G15" s="4">
        <f t="shared" si="1"/>
        <v>0</v>
      </c>
      <c r="T15" s="4">
        <f t="shared" si="2"/>
        <v>0</v>
      </c>
      <c r="U15" s="4">
        <f t="shared" si="3"/>
        <v>0</v>
      </c>
    </row>
    <row r="16" spans="1:21" ht="12.75">
      <c r="A16" s="2">
        <v>1413</v>
      </c>
      <c r="F16" s="4">
        <f t="shared" si="0"/>
        <v>0</v>
      </c>
      <c r="G16" s="4">
        <f t="shared" si="1"/>
        <v>0</v>
      </c>
      <c r="T16" s="4">
        <f t="shared" si="2"/>
        <v>0</v>
      </c>
      <c r="U16" s="4">
        <f t="shared" si="3"/>
        <v>0</v>
      </c>
    </row>
    <row r="17" spans="1:21" ht="12.75">
      <c r="A17" s="2">
        <v>1414</v>
      </c>
      <c r="B17" t="s">
        <v>90</v>
      </c>
      <c r="C17" s="6">
        <v>62</v>
      </c>
      <c r="D17" s="6">
        <v>8</v>
      </c>
      <c r="E17" s="6">
        <v>0</v>
      </c>
      <c r="F17" s="4">
        <f t="shared" si="0"/>
        <v>62.4</v>
      </c>
      <c r="G17" s="4">
        <f t="shared" si="1"/>
        <v>5.2</v>
      </c>
      <c r="H17" s="4">
        <v>5.2</v>
      </c>
      <c r="T17" s="4">
        <f t="shared" si="2"/>
        <v>0</v>
      </c>
      <c r="U17" s="4">
        <f t="shared" si="3"/>
        <v>0</v>
      </c>
    </row>
    <row r="18" spans="1:21" ht="12.75">
      <c r="A18" s="2">
        <v>1415</v>
      </c>
      <c r="B18" t="s">
        <v>90</v>
      </c>
      <c r="C18" s="6">
        <v>62</v>
      </c>
      <c r="D18" s="6">
        <v>8</v>
      </c>
      <c r="E18" s="6">
        <v>0</v>
      </c>
      <c r="F18" s="4">
        <f t="shared" si="0"/>
        <v>62.4</v>
      </c>
      <c r="G18" s="4">
        <f t="shared" si="1"/>
        <v>5.2</v>
      </c>
      <c r="H18" s="4">
        <v>5.4</v>
      </c>
      <c r="T18" s="4">
        <f t="shared" si="2"/>
        <v>0</v>
      </c>
      <c r="U18" s="4">
        <f t="shared" si="3"/>
        <v>0</v>
      </c>
    </row>
    <row r="19" spans="1:21" ht="12.75">
      <c r="A19" s="2">
        <v>1416</v>
      </c>
      <c r="F19" s="4">
        <f t="shared" si="0"/>
        <v>0</v>
      </c>
      <c r="G19" s="4">
        <f t="shared" si="1"/>
        <v>0</v>
      </c>
      <c r="T19" s="4">
        <f t="shared" si="2"/>
        <v>0</v>
      </c>
      <c r="U19" s="4">
        <f t="shared" si="3"/>
        <v>0</v>
      </c>
    </row>
    <row r="20" spans="1:21" ht="12.75">
      <c r="A20" s="2">
        <v>1417</v>
      </c>
      <c r="B20" t="s">
        <v>91</v>
      </c>
      <c r="C20" s="6">
        <f>(64+69)/2</f>
        <v>66.5</v>
      </c>
      <c r="D20" s="6">
        <f>(16+16)/2</f>
        <v>16</v>
      </c>
      <c r="E20" s="6">
        <v>0</v>
      </c>
      <c r="F20" s="4">
        <f t="shared" si="0"/>
        <v>67.3</v>
      </c>
      <c r="G20" s="4">
        <f t="shared" si="1"/>
        <v>5.608333333333333</v>
      </c>
      <c r="H20" s="4">
        <v>5.817</v>
      </c>
      <c r="Q20" s="6">
        <v>130</v>
      </c>
      <c r="R20" s="6">
        <v>2</v>
      </c>
      <c r="S20" s="6">
        <v>0</v>
      </c>
      <c r="T20" s="4">
        <f t="shared" si="2"/>
        <v>130.1</v>
      </c>
      <c r="U20" s="4">
        <f t="shared" si="3"/>
        <v>10.841666666666667</v>
      </c>
    </row>
    <row r="21" spans="1:21" ht="12.75">
      <c r="A21" s="2">
        <v>1418</v>
      </c>
      <c r="B21" t="s">
        <v>91</v>
      </c>
      <c r="C21" s="6">
        <f>(62+68)/2</f>
        <v>65</v>
      </c>
      <c r="D21" s="6">
        <f>(8+8)/2</f>
        <v>8</v>
      </c>
      <c r="E21" s="6">
        <v>0</v>
      </c>
      <c r="F21" s="4">
        <f t="shared" si="0"/>
        <v>65.4</v>
      </c>
      <c r="G21" s="4">
        <f t="shared" si="1"/>
        <v>5.45</v>
      </c>
      <c r="H21" s="4">
        <v>5.7</v>
      </c>
      <c r="Q21" s="6">
        <v>107</v>
      </c>
      <c r="R21" s="6">
        <v>8</v>
      </c>
      <c r="S21" s="6">
        <v>0</v>
      </c>
      <c r="T21" s="4">
        <f t="shared" si="2"/>
        <v>107.4</v>
      </c>
      <c r="U21" s="4">
        <f t="shared" si="3"/>
        <v>8.950000000000001</v>
      </c>
    </row>
    <row r="22" spans="1:21" ht="12.75">
      <c r="A22" s="2">
        <v>1419</v>
      </c>
      <c r="B22" t="s">
        <v>102</v>
      </c>
      <c r="C22" s="6">
        <v>61</v>
      </c>
      <c r="D22" s="6">
        <v>16</v>
      </c>
      <c r="E22" s="6">
        <v>0</v>
      </c>
      <c r="F22" s="4">
        <f t="shared" si="0"/>
        <v>61.8</v>
      </c>
      <c r="G22" s="4">
        <f t="shared" si="1"/>
        <v>5.1499999999999995</v>
      </c>
      <c r="H22" s="4">
        <v>5.15</v>
      </c>
      <c r="Q22" s="6">
        <f>(121+120)/2</f>
        <v>120.5</v>
      </c>
      <c r="R22" s="6">
        <f>(13/2)</f>
        <v>6.5</v>
      </c>
      <c r="S22" s="6">
        <v>0</v>
      </c>
      <c r="T22" s="4">
        <f t="shared" si="2"/>
        <v>120.825</v>
      </c>
      <c r="U22" s="4">
        <f t="shared" si="3"/>
        <v>10.06875</v>
      </c>
    </row>
    <row r="23" spans="1:21" ht="12.75">
      <c r="A23" s="2">
        <v>1420</v>
      </c>
      <c r="B23" t="s">
        <v>61</v>
      </c>
      <c r="C23" s="6">
        <v>58</v>
      </c>
      <c r="D23" s="6">
        <v>16</v>
      </c>
      <c r="E23" s="6">
        <v>0</v>
      </c>
      <c r="F23" s="4">
        <f t="shared" si="0"/>
        <v>58.8</v>
      </c>
      <c r="G23" s="4">
        <f t="shared" si="1"/>
        <v>4.8999999999999995</v>
      </c>
      <c r="H23" s="4">
        <v>4.9</v>
      </c>
      <c r="L23" s="4" t="s">
        <v>49</v>
      </c>
      <c r="M23" s="4">
        <v>60</v>
      </c>
      <c r="N23" s="4">
        <f aca="true" t="shared" si="4" ref="N23:N43">M23/12</f>
        <v>5</v>
      </c>
      <c r="O23" s="4">
        <v>5</v>
      </c>
      <c r="P23" s="4" t="s">
        <v>27</v>
      </c>
      <c r="Q23" s="6">
        <v>108</v>
      </c>
      <c r="R23" s="6">
        <v>0</v>
      </c>
      <c r="S23" s="6">
        <v>0</v>
      </c>
      <c r="T23" s="4">
        <f t="shared" si="2"/>
        <v>108</v>
      </c>
      <c r="U23" s="4">
        <f t="shared" si="3"/>
        <v>9</v>
      </c>
    </row>
    <row r="24" spans="1:21" ht="12.75">
      <c r="A24" s="2">
        <v>1421</v>
      </c>
      <c r="B24" t="s">
        <v>91</v>
      </c>
      <c r="C24" s="6">
        <v>62</v>
      </c>
      <c r="D24" s="6">
        <v>8</v>
      </c>
      <c r="E24" s="6">
        <v>0</v>
      </c>
      <c r="F24" s="4">
        <f t="shared" si="0"/>
        <v>62.4</v>
      </c>
      <c r="G24" s="4">
        <f t="shared" si="1"/>
        <v>5.2</v>
      </c>
      <c r="H24" s="4">
        <v>5.2</v>
      </c>
      <c r="L24" s="4" t="s">
        <v>103</v>
      </c>
      <c r="M24" s="4">
        <v>62</v>
      </c>
      <c r="N24" s="4">
        <f t="shared" si="4"/>
        <v>5.166666666666667</v>
      </c>
      <c r="O24" s="4">
        <v>5.167</v>
      </c>
      <c r="Q24" s="6">
        <v>114</v>
      </c>
      <c r="R24" s="6">
        <v>0</v>
      </c>
      <c r="S24" s="6">
        <v>0</v>
      </c>
      <c r="T24" s="4">
        <f t="shared" si="2"/>
        <v>114</v>
      </c>
      <c r="U24" s="4">
        <f t="shared" si="3"/>
        <v>9.5</v>
      </c>
    </row>
    <row r="25" spans="1:21" ht="12.75">
      <c r="A25" s="2">
        <v>1422</v>
      </c>
      <c r="B25" t="s">
        <v>62</v>
      </c>
      <c r="C25" s="6">
        <v>60</v>
      </c>
      <c r="D25" s="6">
        <v>0</v>
      </c>
      <c r="E25" s="6">
        <v>0</v>
      </c>
      <c r="F25" s="4">
        <f t="shared" si="0"/>
        <v>60</v>
      </c>
      <c r="G25" s="4">
        <f t="shared" si="1"/>
        <v>5</v>
      </c>
      <c r="H25" s="4">
        <v>5</v>
      </c>
      <c r="L25" s="4" t="s">
        <v>60</v>
      </c>
      <c r="M25" s="4">
        <v>60</v>
      </c>
      <c r="N25" s="4">
        <f t="shared" si="4"/>
        <v>5</v>
      </c>
      <c r="O25" s="4">
        <v>5</v>
      </c>
      <c r="Q25" s="6">
        <v>103</v>
      </c>
      <c r="R25" s="6">
        <v>4</v>
      </c>
      <c r="S25" s="6">
        <v>0</v>
      </c>
      <c r="T25" s="4">
        <f t="shared" si="2"/>
        <v>103.2</v>
      </c>
      <c r="U25" s="4">
        <f t="shared" si="3"/>
        <v>8.6</v>
      </c>
    </row>
    <row r="26" spans="1:21" ht="12.75">
      <c r="A26" s="2">
        <v>1423</v>
      </c>
      <c r="B26" t="s">
        <v>102</v>
      </c>
      <c r="C26" s="6">
        <v>62</v>
      </c>
      <c r="D26" s="6">
        <v>8</v>
      </c>
      <c r="E26" s="6">
        <v>0</v>
      </c>
      <c r="F26" s="4">
        <f t="shared" si="0"/>
        <v>62.4</v>
      </c>
      <c r="G26" s="4">
        <f t="shared" si="1"/>
        <v>5.2</v>
      </c>
      <c r="H26" s="4">
        <v>5.2</v>
      </c>
      <c r="L26" s="4" t="s">
        <v>54</v>
      </c>
      <c r="M26" s="4">
        <v>56.4</v>
      </c>
      <c r="N26" s="4">
        <f t="shared" si="4"/>
        <v>4.7</v>
      </c>
      <c r="O26" s="4">
        <v>4.7</v>
      </c>
      <c r="Q26" s="6">
        <v>102</v>
      </c>
      <c r="R26" s="6">
        <v>0</v>
      </c>
      <c r="S26" s="6">
        <v>0</v>
      </c>
      <c r="T26" s="4">
        <f t="shared" si="2"/>
        <v>102</v>
      </c>
      <c r="U26" s="4">
        <f t="shared" si="3"/>
        <v>8.5</v>
      </c>
    </row>
    <row r="27" spans="1:23" ht="12.75">
      <c r="A27" s="2">
        <v>1424</v>
      </c>
      <c r="B27" t="s">
        <v>66</v>
      </c>
      <c r="C27" s="6">
        <v>60</v>
      </c>
      <c r="D27" s="6">
        <v>0</v>
      </c>
      <c r="E27" s="6">
        <v>0</v>
      </c>
      <c r="F27" s="4">
        <f t="shared" si="0"/>
        <v>60</v>
      </c>
      <c r="G27" s="4">
        <f t="shared" si="1"/>
        <v>5</v>
      </c>
      <c r="H27" s="4">
        <v>5</v>
      </c>
      <c r="L27" s="4" t="s">
        <v>65</v>
      </c>
      <c r="M27" s="4">
        <v>60</v>
      </c>
      <c r="N27" s="4">
        <f t="shared" si="4"/>
        <v>5</v>
      </c>
      <c r="O27" s="4">
        <v>5</v>
      </c>
      <c r="Q27" s="6">
        <v>108</v>
      </c>
      <c r="R27" s="6">
        <v>0</v>
      </c>
      <c r="S27" s="6">
        <v>0</v>
      </c>
      <c r="T27" s="4">
        <f t="shared" si="2"/>
        <v>108</v>
      </c>
      <c r="U27" s="4">
        <f t="shared" si="3"/>
        <v>9</v>
      </c>
      <c r="V27" s="6">
        <v>72</v>
      </c>
      <c r="W27" s="6">
        <f aca="true" t="shared" si="5" ref="W27:W58">(T27*20)/V27</f>
        <v>30</v>
      </c>
    </row>
    <row r="28" spans="1:23" ht="12.75">
      <c r="A28" s="2">
        <v>1425</v>
      </c>
      <c r="B28" t="s">
        <v>90</v>
      </c>
      <c r="C28" s="6">
        <v>67</v>
      </c>
      <c r="D28" s="6">
        <v>4</v>
      </c>
      <c r="E28" s="6">
        <v>0</v>
      </c>
      <c r="F28" s="4">
        <f t="shared" si="0"/>
        <v>67.2</v>
      </c>
      <c r="G28" s="4">
        <f t="shared" si="1"/>
        <v>5.6000000000000005</v>
      </c>
      <c r="H28" s="4">
        <v>5.555</v>
      </c>
      <c r="L28" s="4" t="s">
        <v>77</v>
      </c>
      <c r="M28" s="4">
        <v>58.2</v>
      </c>
      <c r="N28" s="4">
        <f t="shared" si="4"/>
        <v>4.8500000000000005</v>
      </c>
      <c r="O28" s="4">
        <v>4.85</v>
      </c>
      <c r="Q28" s="6">
        <v>111</v>
      </c>
      <c r="R28" s="6">
        <v>0</v>
      </c>
      <c r="S28" s="6">
        <v>0</v>
      </c>
      <c r="T28" s="4">
        <f t="shared" si="2"/>
        <v>111</v>
      </c>
      <c r="U28" s="4">
        <f t="shared" si="3"/>
        <v>9.25</v>
      </c>
      <c r="V28" s="6">
        <v>74</v>
      </c>
      <c r="W28" s="6">
        <f t="shared" si="5"/>
        <v>30</v>
      </c>
    </row>
    <row r="29" spans="1:23" ht="12.75">
      <c r="A29" s="2">
        <v>1426</v>
      </c>
      <c r="F29" s="4"/>
      <c r="G29" s="4">
        <f t="shared" si="1"/>
        <v>0</v>
      </c>
      <c r="H29" s="4">
        <v>5.2</v>
      </c>
      <c r="L29" s="4" t="s">
        <v>60</v>
      </c>
      <c r="M29" s="4">
        <v>58.8</v>
      </c>
      <c r="N29" s="4">
        <f t="shared" si="4"/>
        <v>4.8999999999999995</v>
      </c>
      <c r="O29" s="4">
        <v>4.9</v>
      </c>
      <c r="Q29" s="6">
        <f>(123+114)/2</f>
        <v>118.5</v>
      </c>
      <c r="R29" s="6">
        <v>0</v>
      </c>
      <c r="S29" s="6">
        <v>0</v>
      </c>
      <c r="T29" s="4">
        <f t="shared" si="2"/>
        <v>118.5</v>
      </c>
      <c r="U29" s="4">
        <f t="shared" si="3"/>
        <v>9.875</v>
      </c>
      <c r="V29" s="6">
        <f>(82+76)/2</f>
        <v>79</v>
      </c>
      <c r="W29" s="6">
        <f t="shared" si="5"/>
        <v>30</v>
      </c>
    </row>
    <row r="30" spans="1:23" ht="12.75">
      <c r="A30" s="2">
        <v>1427</v>
      </c>
      <c r="B30" t="s">
        <v>90</v>
      </c>
      <c r="C30" s="6">
        <v>58</v>
      </c>
      <c r="D30" s="6">
        <v>16</v>
      </c>
      <c r="E30" s="6">
        <v>0</v>
      </c>
      <c r="F30" s="4">
        <f aca="true" t="shared" si="6" ref="F30:F61">C30+(D30/20)+(E30/240)</f>
        <v>58.8</v>
      </c>
      <c r="G30" s="4">
        <f t="shared" si="1"/>
        <v>4.8999999999999995</v>
      </c>
      <c r="H30" s="4">
        <v>4.9</v>
      </c>
      <c r="L30" s="4" t="s">
        <v>78</v>
      </c>
      <c r="M30" s="4">
        <v>61.4</v>
      </c>
      <c r="N30" s="4">
        <f t="shared" si="4"/>
        <v>5.116666666666666</v>
      </c>
      <c r="O30" s="4">
        <v>5.117</v>
      </c>
      <c r="Q30" s="6">
        <v>138</v>
      </c>
      <c r="R30" s="6">
        <v>16</v>
      </c>
      <c r="S30" s="6">
        <v>0</v>
      </c>
      <c r="T30" s="4">
        <f t="shared" si="2"/>
        <v>138.8</v>
      </c>
      <c r="U30" s="4">
        <f t="shared" si="3"/>
        <v>11.566666666666668</v>
      </c>
      <c r="V30" s="6">
        <v>84</v>
      </c>
      <c r="W30" s="6">
        <f t="shared" si="5"/>
        <v>33.04761904761905</v>
      </c>
    </row>
    <row r="31" spans="1:23" ht="12.75">
      <c r="A31" s="2">
        <v>1428</v>
      </c>
      <c r="B31" t="s">
        <v>90</v>
      </c>
      <c r="C31" s="6">
        <v>56</v>
      </c>
      <c r="D31" s="6">
        <v>8</v>
      </c>
      <c r="E31" s="6">
        <v>0</v>
      </c>
      <c r="F31" s="4">
        <f t="shared" si="6"/>
        <v>56.4</v>
      </c>
      <c r="G31" s="4">
        <f t="shared" si="1"/>
        <v>4.7</v>
      </c>
      <c r="H31" s="4">
        <v>5</v>
      </c>
      <c r="L31" s="4" t="s">
        <v>52</v>
      </c>
      <c r="M31" s="4">
        <v>60</v>
      </c>
      <c r="N31" s="4">
        <f t="shared" si="4"/>
        <v>5</v>
      </c>
      <c r="O31" s="4">
        <v>5</v>
      </c>
      <c r="Q31" s="6">
        <v>176</v>
      </c>
      <c r="R31" s="6">
        <v>18</v>
      </c>
      <c r="S31" s="6">
        <v>0</v>
      </c>
      <c r="T31" s="4">
        <f t="shared" si="2"/>
        <v>176.9</v>
      </c>
      <c r="U31" s="4">
        <f t="shared" si="3"/>
        <v>14.741666666666667</v>
      </c>
      <c r="V31" s="6">
        <v>112</v>
      </c>
      <c r="W31" s="6">
        <f t="shared" si="5"/>
        <v>31.589285714285715</v>
      </c>
    </row>
    <row r="32" spans="1:23" ht="12.75">
      <c r="A32" s="2">
        <v>1429</v>
      </c>
      <c r="F32" s="4">
        <f t="shared" si="6"/>
        <v>0</v>
      </c>
      <c r="G32" s="4">
        <f t="shared" si="1"/>
        <v>0</v>
      </c>
      <c r="H32" s="4">
        <v>6.05</v>
      </c>
      <c r="L32" s="4" t="s">
        <v>31</v>
      </c>
      <c r="M32" s="4">
        <v>55.2</v>
      </c>
      <c r="N32" s="4">
        <f t="shared" si="4"/>
        <v>4.6000000000000005</v>
      </c>
      <c r="O32" s="4">
        <v>4.6</v>
      </c>
      <c r="Q32" s="6">
        <v>156</v>
      </c>
      <c r="R32" s="6">
        <v>0</v>
      </c>
      <c r="S32" s="6">
        <v>0</v>
      </c>
      <c r="T32" s="4">
        <f t="shared" si="2"/>
        <v>156</v>
      </c>
      <c r="U32" s="4">
        <f t="shared" si="3"/>
        <v>13</v>
      </c>
      <c r="W32" s="6" t="e">
        <f t="shared" si="5"/>
        <v>#DIV/0!</v>
      </c>
    </row>
    <row r="33" spans="1:23" ht="12.75">
      <c r="A33" s="2">
        <v>1430</v>
      </c>
      <c r="F33" s="4">
        <f t="shared" si="6"/>
        <v>0</v>
      </c>
      <c r="G33" s="4">
        <f t="shared" si="1"/>
        <v>0</v>
      </c>
      <c r="N33" s="4">
        <f t="shared" si="4"/>
        <v>0</v>
      </c>
      <c r="T33" s="4">
        <f t="shared" si="2"/>
        <v>0</v>
      </c>
      <c r="U33" s="4">
        <f t="shared" si="3"/>
        <v>0</v>
      </c>
      <c r="W33" s="6" t="e">
        <f t="shared" si="5"/>
        <v>#DIV/0!</v>
      </c>
    </row>
    <row r="34" spans="1:23" ht="12.75">
      <c r="A34" s="2">
        <v>1431</v>
      </c>
      <c r="B34" t="s">
        <v>105</v>
      </c>
      <c r="C34" s="6">
        <v>72</v>
      </c>
      <c r="D34" s="6">
        <v>0</v>
      </c>
      <c r="E34" s="6">
        <v>0</v>
      </c>
      <c r="F34" s="4">
        <f t="shared" si="6"/>
        <v>72</v>
      </c>
      <c r="G34" s="4">
        <f t="shared" si="1"/>
        <v>6</v>
      </c>
      <c r="H34" s="4">
        <v>6</v>
      </c>
      <c r="I34" s="4">
        <v>48</v>
      </c>
      <c r="J34" s="4">
        <f aca="true" t="shared" si="7" ref="J34:J65">(F34*20)/I34</f>
        <v>30</v>
      </c>
      <c r="L34" s="4" t="s">
        <v>60</v>
      </c>
      <c r="M34" s="4">
        <v>66</v>
      </c>
      <c r="N34" s="4">
        <f t="shared" si="4"/>
        <v>5.5</v>
      </c>
      <c r="O34" s="4">
        <v>5.5</v>
      </c>
      <c r="T34" s="4">
        <f t="shared" si="2"/>
        <v>0</v>
      </c>
      <c r="U34" s="4">
        <f t="shared" si="3"/>
        <v>0</v>
      </c>
      <c r="W34" s="6" t="e">
        <f t="shared" si="5"/>
        <v>#DIV/0!</v>
      </c>
    </row>
    <row r="35" spans="1:23" ht="12.75">
      <c r="A35" s="2">
        <v>1432</v>
      </c>
      <c r="B35" t="s">
        <v>53</v>
      </c>
      <c r="C35" s="6">
        <v>72</v>
      </c>
      <c r="D35" s="6">
        <v>0</v>
      </c>
      <c r="E35" s="6">
        <v>0</v>
      </c>
      <c r="F35" s="4">
        <f t="shared" si="6"/>
        <v>72</v>
      </c>
      <c r="G35" s="4">
        <f t="shared" si="1"/>
        <v>6</v>
      </c>
      <c r="H35" s="4">
        <v>6</v>
      </c>
      <c r="I35" s="4">
        <v>48</v>
      </c>
      <c r="J35" s="4">
        <f t="shared" si="7"/>
        <v>30</v>
      </c>
      <c r="L35" s="4" t="s">
        <v>54</v>
      </c>
      <c r="M35" s="4">
        <v>64.8</v>
      </c>
      <c r="N35" s="4">
        <f t="shared" si="4"/>
        <v>5.3999999999999995</v>
      </c>
      <c r="O35" s="4">
        <v>5.4</v>
      </c>
      <c r="T35" s="4">
        <f t="shared" si="2"/>
        <v>0</v>
      </c>
      <c r="U35" s="4">
        <f t="shared" si="3"/>
        <v>0</v>
      </c>
      <c r="W35" s="6" t="e">
        <f t="shared" si="5"/>
        <v>#DIV/0!</v>
      </c>
    </row>
    <row r="36" spans="1:23" ht="12.75">
      <c r="A36" s="2">
        <v>1433</v>
      </c>
      <c r="B36" t="s">
        <v>52</v>
      </c>
      <c r="C36" s="6">
        <v>72</v>
      </c>
      <c r="D36" s="6">
        <v>0</v>
      </c>
      <c r="E36" s="6">
        <v>0</v>
      </c>
      <c r="F36" s="4">
        <f t="shared" si="6"/>
        <v>72</v>
      </c>
      <c r="G36" s="4">
        <f t="shared" si="1"/>
        <v>6</v>
      </c>
      <c r="H36" s="4">
        <v>6</v>
      </c>
      <c r="I36" s="4">
        <v>48</v>
      </c>
      <c r="J36" s="4">
        <f t="shared" si="7"/>
        <v>30</v>
      </c>
      <c r="L36" s="4" t="s">
        <v>52</v>
      </c>
      <c r="M36" s="4">
        <v>66</v>
      </c>
      <c r="N36" s="4">
        <f t="shared" si="4"/>
        <v>5.5</v>
      </c>
      <c r="O36" s="4">
        <v>5.5</v>
      </c>
      <c r="T36" s="4">
        <f t="shared" si="2"/>
        <v>0</v>
      </c>
      <c r="U36" s="4">
        <f t="shared" si="3"/>
        <v>0</v>
      </c>
      <c r="W36" s="6" t="e">
        <f t="shared" si="5"/>
        <v>#DIV/0!</v>
      </c>
    </row>
    <row r="37" spans="1:23" ht="12.75">
      <c r="A37" s="2">
        <v>1434</v>
      </c>
      <c r="B37" t="s">
        <v>105</v>
      </c>
      <c r="C37" s="6">
        <v>72</v>
      </c>
      <c r="D37" s="6">
        <v>0</v>
      </c>
      <c r="E37" s="6">
        <v>0</v>
      </c>
      <c r="F37" s="4">
        <f t="shared" si="6"/>
        <v>72</v>
      </c>
      <c r="G37" s="4">
        <f t="shared" si="1"/>
        <v>6</v>
      </c>
      <c r="H37" s="4">
        <v>6</v>
      </c>
      <c r="I37" s="4">
        <v>48</v>
      </c>
      <c r="J37" s="4">
        <f t="shared" si="7"/>
        <v>30</v>
      </c>
      <c r="L37" s="4" t="s">
        <v>105</v>
      </c>
      <c r="M37" s="4">
        <v>66</v>
      </c>
      <c r="N37" s="4">
        <f t="shared" si="4"/>
        <v>5.5</v>
      </c>
      <c r="O37" s="4">
        <v>5.5</v>
      </c>
      <c r="T37" s="4">
        <f t="shared" si="2"/>
        <v>0</v>
      </c>
      <c r="U37" s="4">
        <f t="shared" si="3"/>
        <v>0</v>
      </c>
      <c r="W37" s="6" t="e">
        <f t="shared" si="5"/>
        <v>#DIV/0!</v>
      </c>
    </row>
    <row r="38" spans="1:23" ht="12.75">
      <c r="A38" s="2">
        <v>1435</v>
      </c>
      <c r="B38" t="s">
        <v>34</v>
      </c>
      <c r="C38" s="6">
        <v>72</v>
      </c>
      <c r="D38" s="6">
        <v>0</v>
      </c>
      <c r="E38" s="6">
        <v>0</v>
      </c>
      <c r="F38" s="4">
        <f t="shared" si="6"/>
        <v>72</v>
      </c>
      <c r="G38" s="4">
        <f t="shared" si="1"/>
        <v>6</v>
      </c>
      <c r="H38" s="4">
        <v>6</v>
      </c>
      <c r="I38" s="4">
        <v>50</v>
      </c>
      <c r="J38" s="4">
        <f t="shared" si="7"/>
        <v>28.8</v>
      </c>
      <c r="L38" s="4" t="s">
        <v>79</v>
      </c>
      <c r="M38" s="4">
        <v>66</v>
      </c>
      <c r="N38" s="4">
        <f t="shared" si="4"/>
        <v>5.5</v>
      </c>
      <c r="O38" s="4">
        <v>5.5</v>
      </c>
      <c r="T38" s="4">
        <f t="shared" si="2"/>
        <v>0</v>
      </c>
      <c r="U38" s="4">
        <f t="shared" si="3"/>
        <v>0</v>
      </c>
      <c r="W38" s="6" t="e">
        <f t="shared" si="5"/>
        <v>#DIV/0!</v>
      </c>
    </row>
    <row r="39" spans="1:23" ht="12.75">
      <c r="A39" s="2">
        <v>1436</v>
      </c>
      <c r="B39" t="s">
        <v>90</v>
      </c>
      <c r="C39" s="6">
        <v>72</v>
      </c>
      <c r="D39" s="6">
        <v>10</v>
      </c>
      <c r="E39" s="6">
        <v>0</v>
      </c>
      <c r="F39" s="4">
        <f t="shared" si="6"/>
        <v>72.5</v>
      </c>
      <c r="G39" s="4">
        <f t="shared" si="1"/>
        <v>6.041666666666667</v>
      </c>
      <c r="H39" s="4">
        <v>6.042</v>
      </c>
      <c r="J39" s="4" t="e">
        <f t="shared" si="7"/>
        <v>#DIV/0!</v>
      </c>
      <c r="L39" s="4" t="s">
        <v>60</v>
      </c>
      <c r="M39" s="4">
        <v>65.4</v>
      </c>
      <c r="N39" s="4">
        <f t="shared" si="4"/>
        <v>5.45</v>
      </c>
      <c r="O39" s="4">
        <v>5.45</v>
      </c>
      <c r="Q39" s="6">
        <v>123</v>
      </c>
      <c r="R39" s="6">
        <v>1</v>
      </c>
      <c r="S39" s="6">
        <v>0</v>
      </c>
      <c r="T39" s="4">
        <f t="shared" si="2"/>
        <v>123.05</v>
      </c>
      <c r="U39" s="4">
        <f t="shared" si="3"/>
        <v>10.254166666666666</v>
      </c>
      <c r="W39" s="6" t="e">
        <f t="shared" si="5"/>
        <v>#DIV/0!</v>
      </c>
    </row>
    <row r="40" spans="1:23" ht="12.75">
      <c r="A40" s="2">
        <v>1437</v>
      </c>
      <c r="B40" t="s">
        <v>105</v>
      </c>
      <c r="C40" s="6">
        <v>87</v>
      </c>
      <c r="D40" s="6">
        <v>12</v>
      </c>
      <c r="E40" s="6">
        <v>0</v>
      </c>
      <c r="F40" s="4">
        <f t="shared" si="6"/>
        <v>87.6</v>
      </c>
      <c r="G40" s="4">
        <f t="shared" si="1"/>
        <v>7.3</v>
      </c>
      <c r="H40" s="4">
        <v>7.3</v>
      </c>
      <c r="J40" s="4" t="e">
        <f t="shared" si="7"/>
        <v>#DIV/0!</v>
      </c>
      <c r="L40" s="4" t="s">
        <v>105</v>
      </c>
      <c r="M40" s="4">
        <v>72</v>
      </c>
      <c r="N40" s="4">
        <f t="shared" si="4"/>
        <v>6</v>
      </c>
      <c r="O40" s="4">
        <v>6</v>
      </c>
      <c r="T40" s="4">
        <f t="shared" si="2"/>
        <v>0</v>
      </c>
      <c r="U40" s="4">
        <f t="shared" si="3"/>
        <v>0</v>
      </c>
      <c r="W40" s="6" t="e">
        <f t="shared" si="5"/>
        <v>#DIV/0!</v>
      </c>
    </row>
    <row r="41" spans="1:25" ht="12.75">
      <c r="A41" s="2">
        <v>1438</v>
      </c>
      <c r="B41" t="s">
        <v>105</v>
      </c>
      <c r="C41" s="6">
        <v>72</v>
      </c>
      <c r="D41" s="6">
        <v>0</v>
      </c>
      <c r="E41" s="6">
        <v>0</v>
      </c>
      <c r="F41" s="4">
        <f t="shared" si="6"/>
        <v>72</v>
      </c>
      <c r="G41" s="4">
        <f t="shared" si="1"/>
        <v>6</v>
      </c>
      <c r="H41" s="4">
        <v>6</v>
      </c>
      <c r="J41" s="4" t="e">
        <f t="shared" si="7"/>
        <v>#DIV/0!</v>
      </c>
      <c r="L41" s="4" t="s">
        <v>105</v>
      </c>
      <c r="M41" s="4">
        <v>72</v>
      </c>
      <c r="N41" s="4">
        <f t="shared" si="4"/>
        <v>6</v>
      </c>
      <c r="O41" s="4">
        <v>6</v>
      </c>
      <c r="T41" s="4">
        <f t="shared" si="2"/>
        <v>0</v>
      </c>
      <c r="U41" s="4">
        <f t="shared" si="3"/>
        <v>0</v>
      </c>
      <c r="W41" s="6" t="e">
        <f t="shared" si="5"/>
        <v>#DIV/0!</v>
      </c>
      <c r="Y41" t="s">
        <v>30</v>
      </c>
    </row>
    <row r="42" spans="1:23" ht="12.75">
      <c r="A42" s="2">
        <v>1439</v>
      </c>
      <c r="B42" t="s">
        <v>69</v>
      </c>
      <c r="C42" s="6">
        <v>84</v>
      </c>
      <c r="D42" s="6">
        <v>0</v>
      </c>
      <c r="E42" s="6">
        <v>0</v>
      </c>
      <c r="F42" s="4">
        <f t="shared" si="6"/>
        <v>84</v>
      </c>
      <c r="G42" s="4">
        <f t="shared" si="1"/>
        <v>7</v>
      </c>
      <c r="H42" s="4">
        <v>7</v>
      </c>
      <c r="J42" s="4" t="e">
        <f t="shared" si="7"/>
        <v>#DIV/0!</v>
      </c>
      <c r="N42" s="4">
        <f t="shared" si="4"/>
        <v>0</v>
      </c>
      <c r="O42" s="4">
        <v>6.125</v>
      </c>
      <c r="T42" s="4">
        <f t="shared" si="2"/>
        <v>0</v>
      </c>
      <c r="U42" s="4">
        <f t="shared" si="3"/>
        <v>0</v>
      </c>
      <c r="W42" s="6" t="e">
        <f t="shared" si="5"/>
        <v>#DIV/0!</v>
      </c>
    </row>
    <row r="43" spans="1:23" ht="12.75">
      <c r="A43" s="2">
        <v>1440</v>
      </c>
      <c r="B43" t="s">
        <v>105</v>
      </c>
      <c r="C43" s="6">
        <v>75</v>
      </c>
      <c r="D43" s="6">
        <v>12</v>
      </c>
      <c r="E43" s="6">
        <v>0</v>
      </c>
      <c r="F43" s="4">
        <f t="shared" si="6"/>
        <v>75.6</v>
      </c>
      <c r="G43" s="4">
        <f aca="true" t="shared" si="8" ref="G43:G74">F43/12</f>
        <v>6.3</v>
      </c>
      <c r="H43" s="4">
        <v>6.3</v>
      </c>
      <c r="J43" s="4" t="e">
        <f t="shared" si="7"/>
        <v>#DIV/0!</v>
      </c>
      <c r="L43" s="4" t="s">
        <v>52</v>
      </c>
      <c r="M43" s="4">
        <v>75</v>
      </c>
      <c r="N43" s="4">
        <f t="shared" si="4"/>
        <v>6.25</v>
      </c>
      <c r="O43" s="4">
        <v>6.25</v>
      </c>
      <c r="T43" s="4">
        <f aca="true" t="shared" si="9" ref="T43:T74">Q43+(R43/20)+(S43/240)</f>
        <v>0</v>
      </c>
      <c r="U43" s="4">
        <f aca="true" t="shared" si="10" ref="U43:U74">T43/12</f>
        <v>0</v>
      </c>
      <c r="W43" s="6" t="e">
        <f t="shared" si="5"/>
        <v>#DIV/0!</v>
      </c>
    </row>
    <row r="44" spans="1:23" ht="12.75">
      <c r="A44" s="2">
        <v>1441</v>
      </c>
      <c r="F44" s="4">
        <f t="shared" si="6"/>
        <v>0</v>
      </c>
      <c r="G44" s="4">
        <f t="shared" si="8"/>
        <v>0</v>
      </c>
      <c r="J44" s="4" t="e">
        <f t="shared" si="7"/>
        <v>#DIV/0!</v>
      </c>
      <c r="T44" s="4">
        <f t="shared" si="9"/>
        <v>0</v>
      </c>
      <c r="U44" s="4">
        <f t="shared" si="10"/>
        <v>0</v>
      </c>
      <c r="W44" s="6" t="e">
        <f t="shared" si="5"/>
        <v>#DIV/0!</v>
      </c>
    </row>
    <row r="45" spans="1:23" ht="12.75">
      <c r="A45" s="2">
        <v>1442</v>
      </c>
      <c r="F45" s="4">
        <f t="shared" si="6"/>
        <v>0</v>
      </c>
      <c r="G45" s="4">
        <f t="shared" si="8"/>
        <v>0</v>
      </c>
      <c r="J45" s="4" t="e">
        <f t="shared" si="7"/>
        <v>#DIV/0!</v>
      </c>
      <c r="T45" s="4">
        <f t="shared" si="9"/>
        <v>0</v>
      </c>
      <c r="U45" s="4">
        <f t="shared" si="10"/>
        <v>0</v>
      </c>
      <c r="W45" s="6" t="e">
        <f t="shared" si="5"/>
        <v>#DIV/0!</v>
      </c>
    </row>
    <row r="46" spans="1:23" ht="12.75">
      <c r="A46" s="2">
        <v>1443</v>
      </c>
      <c r="F46" s="4">
        <f t="shared" si="6"/>
        <v>0</v>
      </c>
      <c r="G46" s="4">
        <f t="shared" si="8"/>
        <v>0</v>
      </c>
      <c r="J46" s="4" t="e">
        <f t="shared" si="7"/>
        <v>#DIV/0!</v>
      </c>
      <c r="T46" s="4">
        <f t="shared" si="9"/>
        <v>0</v>
      </c>
      <c r="U46" s="4">
        <f t="shared" si="10"/>
        <v>0</v>
      </c>
      <c r="W46" s="6" t="e">
        <f t="shared" si="5"/>
        <v>#DIV/0!</v>
      </c>
    </row>
    <row r="47" spans="1:23" ht="12.75">
      <c r="A47" s="2">
        <v>1444</v>
      </c>
      <c r="F47" s="4">
        <f t="shared" si="6"/>
        <v>0</v>
      </c>
      <c r="G47" s="4">
        <f t="shared" si="8"/>
        <v>0</v>
      </c>
      <c r="J47" s="4" t="e">
        <f t="shared" si="7"/>
        <v>#DIV/0!</v>
      </c>
      <c r="T47" s="4">
        <f t="shared" si="9"/>
        <v>0</v>
      </c>
      <c r="U47" s="4">
        <f t="shared" si="10"/>
        <v>0</v>
      </c>
      <c r="W47" s="6" t="e">
        <f t="shared" si="5"/>
        <v>#DIV/0!</v>
      </c>
    </row>
    <row r="48" spans="1:23" ht="12.75">
      <c r="A48" s="2">
        <v>1445</v>
      </c>
      <c r="F48" s="4">
        <f t="shared" si="6"/>
        <v>0</v>
      </c>
      <c r="G48" s="4">
        <f t="shared" si="8"/>
        <v>0</v>
      </c>
      <c r="J48" s="4" t="e">
        <f t="shared" si="7"/>
        <v>#DIV/0!</v>
      </c>
      <c r="T48" s="4">
        <f t="shared" si="9"/>
        <v>0</v>
      </c>
      <c r="U48" s="4">
        <f t="shared" si="10"/>
        <v>0</v>
      </c>
      <c r="W48" s="6" t="e">
        <f t="shared" si="5"/>
        <v>#DIV/0!</v>
      </c>
    </row>
    <row r="49" spans="1:23" ht="12.75">
      <c r="A49" s="2">
        <v>1446</v>
      </c>
      <c r="F49" s="4">
        <f t="shared" si="6"/>
        <v>0</v>
      </c>
      <c r="G49" s="4">
        <f t="shared" si="8"/>
        <v>0</v>
      </c>
      <c r="J49" s="4" t="e">
        <f t="shared" si="7"/>
        <v>#DIV/0!</v>
      </c>
      <c r="T49" s="4">
        <f t="shared" si="9"/>
        <v>0</v>
      </c>
      <c r="U49" s="4">
        <f t="shared" si="10"/>
        <v>0</v>
      </c>
      <c r="W49" s="6" t="e">
        <f t="shared" si="5"/>
        <v>#DIV/0!</v>
      </c>
    </row>
    <row r="50" spans="1:23" ht="12.75">
      <c r="A50" s="2">
        <v>1447</v>
      </c>
      <c r="F50" s="4">
        <f t="shared" si="6"/>
        <v>0</v>
      </c>
      <c r="G50" s="4">
        <f t="shared" si="8"/>
        <v>0</v>
      </c>
      <c r="J50" s="4" t="e">
        <f t="shared" si="7"/>
        <v>#DIV/0!</v>
      </c>
      <c r="T50" s="4">
        <f t="shared" si="9"/>
        <v>0</v>
      </c>
      <c r="U50" s="4">
        <f t="shared" si="10"/>
        <v>0</v>
      </c>
      <c r="W50" s="6" t="e">
        <f t="shared" si="5"/>
        <v>#DIV/0!</v>
      </c>
    </row>
    <row r="51" spans="1:23" ht="12.75">
      <c r="A51" s="2">
        <v>1448</v>
      </c>
      <c r="B51" t="s">
        <v>105</v>
      </c>
      <c r="C51" s="6">
        <v>87</v>
      </c>
      <c r="D51" s="6">
        <v>1</v>
      </c>
      <c r="E51" s="6">
        <v>0</v>
      </c>
      <c r="F51" s="4">
        <f t="shared" si="6"/>
        <v>87.05</v>
      </c>
      <c r="G51" s="4">
        <f t="shared" si="8"/>
        <v>7.254166666666666</v>
      </c>
      <c r="H51" s="4">
        <v>7.254</v>
      </c>
      <c r="J51" s="4" t="e">
        <f t="shared" si="7"/>
        <v>#DIV/0!</v>
      </c>
      <c r="T51" s="4">
        <f t="shared" si="9"/>
        <v>0</v>
      </c>
      <c r="U51" s="4">
        <f t="shared" si="10"/>
        <v>0</v>
      </c>
      <c r="W51" s="6" t="e">
        <f t="shared" si="5"/>
        <v>#DIV/0!</v>
      </c>
    </row>
    <row r="52" spans="1:23" ht="12.75">
      <c r="A52" s="2">
        <v>1449</v>
      </c>
      <c r="B52" t="s">
        <v>67</v>
      </c>
      <c r="C52" s="6">
        <v>97</v>
      </c>
      <c r="D52" s="6">
        <v>12</v>
      </c>
      <c r="E52" s="6">
        <v>0</v>
      </c>
      <c r="F52" s="4">
        <f t="shared" si="6"/>
        <v>97.6</v>
      </c>
      <c r="G52" s="4">
        <f t="shared" si="8"/>
        <v>8.133333333333333</v>
      </c>
      <c r="H52" s="4">
        <v>8.133</v>
      </c>
      <c r="J52" s="4" t="e">
        <f t="shared" si="7"/>
        <v>#DIV/0!</v>
      </c>
      <c r="T52" s="4">
        <f t="shared" si="9"/>
        <v>0</v>
      </c>
      <c r="U52" s="4">
        <f t="shared" si="10"/>
        <v>0</v>
      </c>
      <c r="W52" s="6" t="e">
        <f t="shared" si="5"/>
        <v>#DIV/0!</v>
      </c>
    </row>
    <row r="53" spans="1:23" ht="12.75">
      <c r="A53" s="2">
        <v>1450</v>
      </c>
      <c r="B53" t="s">
        <v>69</v>
      </c>
      <c r="C53" s="6">
        <v>90</v>
      </c>
      <c r="D53" s="6">
        <v>0</v>
      </c>
      <c r="E53" s="6">
        <v>0</v>
      </c>
      <c r="F53" s="4">
        <f t="shared" si="6"/>
        <v>90</v>
      </c>
      <c r="G53" s="4">
        <f t="shared" si="8"/>
        <v>7.5</v>
      </c>
      <c r="H53" s="4">
        <v>7.5</v>
      </c>
      <c r="J53" s="4" t="e">
        <f t="shared" si="7"/>
        <v>#DIV/0!</v>
      </c>
      <c r="T53" s="4">
        <f t="shared" si="9"/>
        <v>0</v>
      </c>
      <c r="U53" s="4">
        <f t="shared" si="10"/>
        <v>0</v>
      </c>
      <c r="W53" s="6" t="e">
        <f t="shared" si="5"/>
        <v>#DIV/0!</v>
      </c>
    </row>
    <row r="54" spans="1:23" ht="12.75">
      <c r="A54" s="2">
        <v>1451</v>
      </c>
      <c r="B54" t="s">
        <v>67</v>
      </c>
      <c r="C54" s="6">
        <v>88</v>
      </c>
      <c r="D54" s="6">
        <v>0</v>
      </c>
      <c r="E54" s="6">
        <v>0</v>
      </c>
      <c r="F54" s="4">
        <f t="shared" si="6"/>
        <v>88</v>
      </c>
      <c r="G54" s="4">
        <f t="shared" si="8"/>
        <v>7.333333333333333</v>
      </c>
      <c r="H54" s="4">
        <v>7.333</v>
      </c>
      <c r="J54" s="4" t="e">
        <f t="shared" si="7"/>
        <v>#DIV/0!</v>
      </c>
      <c r="T54" s="4">
        <f t="shared" si="9"/>
        <v>0</v>
      </c>
      <c r="U54" s="4">
        <f t="shared" si="10"/>
        <v>0</v>
      </c>
      <c r="W54" s="6" t="e">
        <f t="shared" si="5"/>
        <v>#DIV/0!</v>
      </c>
    </row>
    <row r="55" spans="1:23" ht="12.75">
      <c r="A55" s="2">
        <v>1452</v>
      </c>
      <c r="B55" t="s">
        <v>102</v>
      </c>
      <c r="C55" s="6">
        <v>95</v>
      </c>
      <c r="D55" s="6">
        <v>0</v>
      </c>
      <c r="E55" s="6">
        <v>0</v>
      </c>
      <c r="F55" s="4">
        <f t="shared" si="6"/>
        <v>95</v>
      </c>
      <c r="G55" s="4">
        <f t="shared" si="8"/>
        <v>7.916666666666667</v>
      </c>
      <c r="H55" s="4">
        <v>7.917</v>
      </c>
      <c r="J55" s="4" t="e">
        <f t="shared" si="7"/>
        <v>#DIV/0!</v>
      </c>
      <c r="T55" s="4">
        <f t="shared" si="9"/>
        <v>0</v>
      </c>
      <c r="U55" s="4">
        <f t="shared" si="10"/>
        <v>0</v>
      </c>
      <c r="W55" s="6" t="e">
        <f t="shared" si="5"/>
        <v>#DIV/0!</v>
      </c>
    </row>
    <row r="56" spans="1:25" ht="12.75">
      <c r="A56" s="2">
        <v>1453</v>
      </c>
      <c r="B56" t="s">
        <v>90</v>
      </c>
      <c r="C56" s="6">
        <v>84</v>
      </c>
      <c r="D56" s="6">
        <v>0</v>
      </c>
      <c r="E56" s="6">
        <v>0</v>
      </c>
      <c r="F56" s="4">
        <f t="shared" si="6"/>
        <v>84</v>
      </c>
      <c r="G56" s="4">
        <f t="shared" si="8"/>
        <v>7</v>
      </c>
      <c r="H56" s="4">
        <v>7</v>
      </c>
      <c r="J56" s="4" t="e">
        <f t="shared" si="7"/>
        <v>#DIV/0!</v>
      </c>
      <c r="Q56" s="6">
        <v>139</v>
      </c>
      <c r="R56" s="6">
        <v>11</v>
      </c>
      <c r="S56" s="6">
        <v>6</v>
      </c>
      <c r="T56" s="4">
        <f t="shared" si="9"/>
        <v>139.57500000000002</v>
      </c>
      <c r="U56" s="4">
        <f t="shared" si="10"/>
        <v>11.631250000000001</v>
      </c>
      <c r="W56" s="6" t="e">
        <f t="shared" si="5"/>
        <v>#DIV/0!</v>
      </c>
      <c r="Y56" t="s">
        <v>28</v>
      </c>
    </row>
    <row r="57" spans="1:25" ht="12.75">
      <c r="A57" s="2">
        <v>1454</v>
      </c>
      <c r="B57" t="s">
        <v>59</v>
      </c>
      <c r="C57" s="6">
        <v>78</v>
      </c>
      <c r="D57" s="6">
        <v>0</v>
      </c>
      <c r="E57" s="6">
        <v>0</v>
      </c>
      <c r="F57" s="4">
        <f t="shared" si="6"/>
        <v>78</v>
      </c>
      <c r="G57" s="4">
        <f t="shared" si="8"/>
        <v>6.5</v>
      </c>
      <c r="H57" s="4">
        <v>6.5</v>
      </c>
      <c r="J57" s="4" t="e">
        <f t="shared" si="7"/>
        <v>#DIV/0!</v>
      </c>
      <c r="Q57" s="6">
        <v>139</v>
      </c>
      <c r="R57" s="6">
        <v>15</v>
      </c>
      <c r="S57" s="6">
        <v>6</v>
      </c>
      <c r="T57" s="4">
        <f t="shared" si="9"/>
        <v>139.775</v>
      </c>
      <c r="U57" s="4">
        <f t="shared" si="10"/>
        <v>11.647916666666667</v>
      </c>
      <c r="W57" s="6" t="e">
        <f t="shared" si="5"/>
        <v>#DIV/0!</v>
      </c>
      <c r="Y57" t="s">
        <v>28</v>
      </c>
    </row>
    <row r="58" spans="1:23" ht="12.75">
      <c r="A58" s="2">
        <v>1455</v>
      </c>
      <c r="B58" t="s">
        <v>69</v>
      </c>
      <c r="C58" s="6">
        <f>(82+91)/2</f>
        <v>86.5</v>
      </c>
      <c r="D58" s="6">
        <f>(6+6)/2</f>
        <v>6</v>
      </c>
      <c r="E58" s="6">
        <v>0</v>
      </c>
      <c r="F58" s="4">
        <f t="shared" si="6"/>
        <v>86.8</v>
      </c>
      <c r="G58" s="4">
        <f t="shared" si="8"/>
        <v>7.233333333333333</v>
      </c>
      <c r="H58" s="4">
        <v>7.233</v>
      </c>
      <c r="J58" s="4" t="e">
        <f t="shared" si="7"/>
        <v>#DIV/0!</v>
      </c>
      <c r="T58" s="4">
        <f t="shared" si="9"/>
        <v>0</v>
      </c>
      <c r="U58" s="4">
        <f t="shared" si="10"/>
        <v>0</v>
      </c>
      <c r="W58" s="6" t="e">
        <f t="shared" si="5"/>
        <v>#DIV/0!</v>
      </c>
    </row>
    <row r="59" spans="1:23" ht="12.75">
      <c r="A59" s="2">
        <v>1456</v>
      </c>
      <c r="B59" t="s">
        <v>67</v>
      </c>
      <c r="C59" s="6">
        <v>93</v>
      </c>
      <c r="D59" s="6">
        <v>12</v>
      </c>
      <c r="E59" s="6">
        <v>0</v>
      </c>
      <c r="F59" s="4">
        <f t="shared" si="6"/>
        <v>93.6</v>
      </c>
      <c r="G59" s="4">
        <f t="shared" si="8"/>
        <v>7.8</v>
      </c>
      <c r="H59" s="4">
        <v>7.8</v>
      </c>
      <c r="J59" s="4" t="e">
        <f t="shared" si="7"/>
        <v>#DIV/0!</v>
      </c>
      <c r="T59" s="4">
        <f t="shared" si="9"/>
        <v>0</v>
      </c>
      <c r="U59" s="4">
        <f t="shared" si="10"/>
        <v>0</v>
      </c>
      <c r="W59" s="6" t="e">
        <f aca="true" t="shared" si="11" ref="W59:W90">(T59*20)/V59</f>
        <v>#DIV/0!</v>
      </c>
    </row>
    <row r="60" spans="1:23" ht="12.75">
      <c r="A60" s="2">
        <v>1457</v>
      </c>
      <c r="B60" t="s">
        <v>105</v>
      </c>
      <c r="C60" s="6">
        <v>98</v>
      </c>
      <c r="D60" s="6">
        <v>0</v>
      </c>
      <c r="E60" s="6">
        <v>0</v>
      </c>
      <c r="F60" s="4">
        <f t="shared" si="6"/>
        <v>98</v>
      </c>
      <c r="G60" s="4">
        <f t="shared" si="8"/>
        <v>8.166666666666666</v>
      </c>
      <c r="H60" s="4">
        <v>8.167</v>
      </c>
      <c r="J60" s="4" t="e">
        <f t="shared" si="7"/>
        <v>#DIV/0!</v>
      </c>
      <c r="T60" s="4">
        <f t="shared" si="9"/>
        <v>0</v>
      </c>
      <c r="U60" s="4">
        <f t="shared" si="10"/>
        <v>0</v>
      </c>
      <c r="W60" s="6" t="e">
        <f t="shared" si="11"/>
        <v>#DIV/0!</v>
      </c>
    </row>
    <row r="61" spans="1:23" ht="12.75">
      <c r="A61" s="2">
        <v>1458</v>
      </c>
      <c r="B61" t="s">
        <v>80</v>
      </c>
      <c r="C61" s="6">
        <v>96</v>
      </c>
      <c r="D61" s="6">
        <v>0</v>
      </c>
      <c r="E61" s="6">
        <v>0</v>
      </c>
      <c r="F61" s="4">
        <f t="shared" si="6"/>
        <v>96</v>
      </c>
      <c r="G61" s="4">
        <f t="shared" si="8"/>
        <v>8</v>
      </c>
      <c r="H61" s="4">
        <v>8</v>
      </c>
      <c r="J61" s="4" t="e">
        <f t="shared" si="7"/>
        <v>#DIV/0!</v>
      </c>
      <c r="T61" s="4">
        <f t="shared" si="9"/>
        <v>0</v>
      </c>
      <c r="U61" s="4">
        <f t="shared" si="10"/>
        <v>0</v>
      </c>
      <c r="W61" s="6" t="e">
        <f t="shared" si="11"/>
        <v>#DIV/0!</v>
      </c>
    </row>
    <row r="62" spans="1:23" ht="12.75">
      <c r="A62" s="2">
        <v>1459</v>
      </c>
      <c r="B62" t="s">
        <v>102</v>
      </c>
      <c r="C62" s="6">
        <v>100</v>
      </c>
      <c r="D62" s="6">
        <v>0</v>
      </c>
      <c r="E62" s="6">
        <v>0</v>
      </c>
      <c r="F62" s="4">
        <f aca="true" t="shared" si="12" ref="F62:F93">C62+(D62/20)+(E62/240)</f>
        <v>100</v>
      </c>
      <c r="G62" s="4">
        <f t="shared" si="8"/>
        <v>8.333333333333334</v>
      </c>
      <c r="H62" s="4">
        <v>8.333</v>
      </c>
      <c r="J62" s="4" t="e">
        <f t="shared" si="7"/>
        <v>#DIV/0!</v>
      </c>
      <c r="T62" s="4">
        <f t="shared" si="9"/>
        <v>0</v>
      </c>
      <c r="U62" s="4">
        <f t="shared" si="10"/>
        <v>0</v>
      </c>
      <c r="W62" s="6" t="e">
        <f t="shared" si="11"/>
        <v>#DIV/0!</v>
      </c>
    </row>
    <row r="63" spans="1:23" ht="12.75">
      <c r="A63" s="2">
        <v>1460</v>
      </c>
      <c r="B63" t="s">
        <v>61</v>
      </c>
      <c r="C63" s="6">
        <v>78</v>
      </c>
      <c r="D63" s="6">
        <v>9</v>
      </c>
      <c r="E63" s="6">
        <v>0</v>
      </c>
      <c r="F63" s="4">
        <f t="shared" si="12"/>
        <v>78.45</v>
      </c>
      <c r="G63" s="4">
        <f t="shared" si="8"/>
        <v>6.5375000000000005</v>
      </c>
      <c r="H63" s="4">
        <v>6.538</v>
      </c>
      <c r="J63" s="4" t="e">
        <f t="shared" si="7"/>
        <v>#DIV/0!</v>
      </c>
      <c r="T63" s="4">
        <f t="shared" si="9"/>
        <v>0</v>
      </c>
      <c r="U63" s="4">
        <f t="shared" si="10"/>
        <v>0</v>
      </c>
      <c r="W63" s="6" t="e">
        <f t="shared" si="11"/>
        <v>#DIV/0!</v>
      </c>
    </row>
    <row r="64" spans="1:23" ht="12.75">
      <c r="A64" s="2">
        <v>1461</v>
      </c>
      <c r="B64" t="s">
        <v>33</v>
      </c>
      <c r="C64" s="6">
        <v>92</v>
      </c>
      <c r="D64" s="6">
        <v>11</v>
      </c>
      <c r="E64" s="6">
        <v>2</v>
      </c>
      <c r="F64" s="4">
        <f t="shared" si="12"/>
        <v>92.55833333333334</v>
      </c>
      <c r="G64" s="4">
        <f t="shared" si="8"/>
        <v>7.7131944444444445</v>
      </c>
      <c r="H64" s="4">
        <v>7.713</v>
      </c>
      <c r="J64" s="4" t="e">
        <f t="shared" si="7"/>
        <v>#DIV/0!</v>
      </c>
      <c r="T64" s="4">
        <f t="shared" si="9"/>
        <v>0</v>
      </c>
      <c r="U64" s="4">
        <f t="shared" si="10"/>
        <v>0</v>
      </c>
      <c r="W64" s="6" t="e">
        <f t="shared" si="11"/>
        <v>#DIV/0!</v>
      </c>
    </row>
    <row r="65" spans="1:23" ht="12.75">
      <c r="A65" s="2">
        <v>1462</v>
      </c>
      <c r="B65" t="s">
        <v>67</v>
      </c>
      <c r="C65" s="6">
        <v>93</v>
      </c>
      <c r="D65" s="6">
        <v>12</v>
      </c>
      <c r="E65" s="6">
        <v>0</v>
      </c>
      <c r="F65" s="4">
        <f t="shared" si="12"/>
        <v>93.6</v>
      </c>
      <c r="G65" s="4">
        <f t="shared" si="8"/>
        <v>7.8</v>
      </c>
      <c r="H65" s="4">
        <v>7.8</v>
      </c>
      <c r="J65" s="4" t="e">
        <f t="shared" si="7"/>
        <v>#DIV/0!</v>
      </c>
      <c r="T65" s="4">
        <f t="shared" si="9"/>
        <v>0</v>
      </c>
      <c r="U65" s="4">
        <f t="shared" si="10"/>
        <v>0</v>
      </c>
      <c r="W65" s="6" t="e">
        <f t="shared" si="11"/>
        <v>#DIV/0!</v>
      </c>
    </row>
    <row r="66" spans="1:23" ht="12.75">
      <c r="A66" s="2">
        <v>1463</v>
      </c>
      <c r="B66" t="s">
        <v>67</v>
      </c>
      <c r="C66" s="6">
        <v>96</v>
      </c>
      <c r="D66" s="6">
        <v>0</v>
      </c>
      <c r="E66" s="6">
        <v>0</v>
      </c>
      <c r="F66" s="4">
        <f t="shared" si="12"/>
        <v>96</v>
      </c>
      <c r="G66" s="4">
        <f t="shared" si="8"/>
        <v>8</v>
      </c>
      <c r="H66" s="4">
        <v>8</v>
      </c>
      <c r="J66" s="4" t="e">
        <f aca="true" t="shared" si="13" ref="J66:J97">(F66*20)/I66</f>
        <v>#DIV/0!</v>
      </c>
      <c r="T66" s="4">
        <f t="shared" si="9"/>
        <v>0</v>
      </c>
      <c r="U66" s="4">
        <f t="shared" si="10"/>
        <v>0</v>
      </c>
      <c r="W66" s="6" t="e">
        <f t="shared" si="11"/>
        <v>#DIV/0!</v>
      </c>
    </row>
    <row r="67" spans="1:23" ht="12.75">
      <c r="A67" s="2">
        <v>1464</v>
      </c>
      <c r="B67" t="s">
        <v>105</v>
      </c>
      <c r="C67" s="6">
        <v>90</v>
      </c>
      <c r="D67" s="6">
        <v>0</v>
      </c>
      <c r="E67" s="6">
        <v>0</v>
      </c>
      <c r="F67" s="4">
        <f t="shared" si="12"/>
        <v>90</v>
      </c>
      <c r="G67" s="4">
        <f t="shared" si="8"/>
        <v>7.5</v>
      </c>
      <c r="H67" s="4">
        <v>7.5</v>
      </c>
      <c r="J67" s="4" t="e">
        <f t="shared" si="13"/>
        <v>#DIV/0!</v>
      </c>
      <c r="T67" s="4">
        <f t="shared" si="9"/>
        <v>0</v>
      </c>
      <c r="U67" s="4">
        <f t="shared" si="10"/>
        <v>0</v>
      </c>
      <c r="W67" s="6" t="e">
        <f t="shared" si="11"/>
        <v>#DIV/0!</v>
      </c>
    </row>
    <row r="68" spans="1:26" ht="12.75">
      <c r="A68" s="2">
        <v>1465</v>
      </c>
      <c r="B68" t="s">
        <v>80</v>
      </c>
      <c r="C68" s="6">
        <v>101</v>
      </c>
      <c r="D68" s="6">
        <v>0</v>
      </c>
      <c r="E68" s="6">
        <v>0</v>
      </c>
      <c r="F68" s="4">
        <f t="shared" si="12"/>
        <v>101</v>
      </c>
      <c r="G68" s="4">
        <f t="shared" si="8"/>
        <v>8.416666666666666</v>
      </c>
      <c r="H68" s="4">
        <v>8.417</v>
      </c>
      <c r="J68" s="4" t="e">
        <f t="shared" si="13"/>
        <v>#DIV/0!</v>
      </c>
      <c r="T68" s="4">
        <f t="shared" si="9"/>
        <v>0</v>
      </c>
      <c r="U68" s="4">
        <f t="shared" si="10"/>
        <v>0</v>
      </c>
      <c r="W68" s="6" t="e">
        <f t="shared" si="11"/>
        <v>#DIV/0!</v>
      </c>
      <c r="Y68" t="s">
        <v>84</v>
      </c>
      <c r="Z68" t="s">
        <v>4</v>
      </c>
    </row>
    <row r="69" spans="1:23" ht="12.75">
      <c r="A69" s="2">
        <v>1466</v>
      </c>
      <c r="F69" s="4">
        <f t="shared" si="12"/>
        <v>0</v>
      </c>
      <c r="G69" s="4">
        <f t="shared" si="8"/>
        <v>0</v>
      </c>
      <c r="J69" s="4" t="e">
        <f t="shared" si="13"/>
        <v>#DIV/0!</v>
      </c>
      <c r="T69" s="4">
        <f t="shared" si="9"/>
        <v>0</v>
      </c>
      <c r="U69" s="4">
        <f t="shared" si="10"/>
        <v>0</v>
      </c>
      <c r="W69" s="6" t="e">
        <f t="shared" si="11"/>
        <v>#DIV/0!</v>
      </c>
    </row>
    <row r="70" spans="1:23" ht="12.75">
      <c r="A70" s="2">
        <v>1467</v>
      </c>
      <c r="F70" s="4">
        <f t="shared" si="12"/>
        <v>0</v>
      </c>
      <c r="G70" s="4">
        <f t="shared" si="8"/>
        <v>0</v>
      </c>
      <c r="J70" s="4" t="e">
        <f t="shared" si="13"/>
        <v>#DIV/0!</v>
      </c>
      <c r="T70" s="4">
        <f t="shared" si="9"/>
        <v>0</v>
      </c>
      <c r="U70" s="4">
        <f t="shared" si="10"/>
        <v>0</v>
      </c>
      <c r="W70" s="6" t="e">
        <f t="shared" si="11"/>
        <v>#DIV/0!</v>
      </c>
    </row>
    <row r="71" spans="1:23" ht="12.75">
      <c r="A71" s="2">
        <v>1468</v>
      </c>
      <c r="B71" t="s">
        <v>35</v>
      </c>
      <c r="C71" s="6">
        <v>87</v>
      </c>
      <c r="D71" s="6">
        <v>6</v>
      </c>
      <c r="E71" s="6">
        <v>2</v>
      </c>
      <c r="F71" s="4">
        <f t="shared" si="12"/>
        <v>87.30833333333334</v>
      </c>
      <c r="G71" s="4">
        <f t="shared" si="8"/>
        <v>7.2756944444444445</v>
      </c>
      <c r="H71" s="4">
        <v>7.276</v>
      </c>
      <c r="J71" s="4" t="e">
        <f t="shared" si="13"/>
        <v>#DIV/0!</v>
      </c>
      <c r="T71" s="4">
        <f t="shared" si="9"/>
        <v>0</v>
      </c>
      <c r="U71" s="4">
        <f t="shared" si="10"/>
        <v>0</v>
      </c>
      <c r="W71" s="6" t="e">
        <f t="shared" si="11"/>
        <v>#DIV/0!</v>
      </c>
    </row>
    <row r="72" spans="1:23" ht="12.75">
      <c r="A72" s="2">
        <v>1469</v>
      </c>
      <c r="B72" t="s">
        <v>80</v>
      </c>
      <c r="C72" s="6">
        <v>87</v>
      </c>
      <c r="D72" s="6">
        <v>17</v>
      </c>
      <c r="E72" s="6">
        <v>0</v>
      </c>
      <c r="F72" s="4">
        <f t="shared" si="12"/>
        <v>87.85</v>
      </c>
      <c r="G72" s="4">
        <f t="shared" si="8"/>
        <v>7.320833333333333</v>
      </c>
      <c r="H72" s="4">
        <v>7.321</v>
      </c>
      <c r="J72" s="4" t="e">
        <f t="shared" si="13"/>
        <v>#DIV/0!</v>
      </c>
      <c r="T72" s="4">
        <f t="shared" si="9"/>
        <v>0</v>
      </c>
      <c r="U72" s="4">
        <f t="shared" si="10"/>
        <v>0</v>
      </c>
      <c r="W72" s="6" t="e">
        <f t="shared" si="11"/>
        <v>#DIV/0!</v>
      </c>
    </row>
    <row r="73" spans="1:23" ht="12.75">
      <c r="A73" s="2">
        <v>1470</v>
      </c>
      <c r="B73" t="s">
        <v>68</v>
      </c>
      <c r="C73" s="6">
        <v>93</v>
      </c>
      <c r="D73" s="6">
        <v>0</v>
      </c>
      <c r="E73" s="6">
        <v>0</v>
      </c>
      <c r="F73" s="4">
        <f t="shared" si="12"/>
        <v>93</v>
      </c>
      <c r="G73" s="4">
        <f t="shared" si="8"/>
        <v>7.75</v>
      </c>
      <c r="H73" s="4">
        <v>7.75</v>
      </c>
      <c r="I73" s="4">
        <v>62</v>
      </c>
      <c r="J73" s="4">
        <f t="shared" si="13"/>
        <v>30</v>
      </c>
      <c r="T73" s="4">
        <f t="shared" si="9"/>
        <v>0</v>
      </c>
      <c r="U73" s="4">
        <f t="shared" si="10"/>
        <v>0</v>
      </c>
      <c r="W73" s="6" t="e">
        <f t="shared" si="11"/>
        <v>#DIV/0!</v>
      </c>
    </row>
    <row r="74" spans="1:23" ht="12.75">
      <c r="A74" s="2">
        <v>1471</v>
      </c>
      <c r="B74" t="s">
        <v>98</v>
      </c>
      <c r="C74" s="6">
        <v>108</v>
      </c>
      <c r="D74" s="6">
        <v>0</v>
      </c>
      <c r="E74" s="6">
        <v>0</v>
      </c>
      <c r="F74" s="4">
        <f t="shared" si="12"/>
        <v>108</v>
      </c>
      <c r="G74" s="4">
        <f t="shared" si="8"/>
        <v>9</v>
      </c>
      <c r="H74" s="4">
        <v>9</v>
      </c>
      <c r="J74" s="4" t="e">
        <f t="shared" si="13"/>
        <v>#DIV/0!</v>
      </c>
      <c r="T74" s="4">
        <f t="shared" si="9"/>
        <v>0</v>
      </c>
      <c r="U74" s="4">
        <f t="shared" si="10"/>
        <v>0</v>
      </c>
      <c r="W74" s="6" t="e">
        <f t="shared" si="11"/>
        <v>#DIV/0!</v>
      </c>
    </row>
    <row r="75" spans="1:23" ht="12.75">
      <c r="A75" s="2">
        <v>1472</v>
      </c>
      <c r="B75" t="s">
        <v>67</v>
      </c>
      <c r="C75" s="6">
        <v>96</v>
      </c>
      <c r="D75" s="6">
        <v>0</v>
      </c>
      <c r="E75" s="6">
        <v>0</v>
      </c>
      <c r="F75" s="4">
        <f t="shared" si="12"/>
        <v>96</v>
      </c>
      <c r="G75" s="4">
        <f aca="true" t="shared" si="14" ref="G75:G106">F75/12</f>
        <v>8</v>
      </c>
      <c r="H75" s="4">
        <v>8</v>
      </c>
      <c r="I75" s="4">
        <v>64</v>
      </c>
      <c r="J75" s="4">
        <f t="shared" si="13"/>
        <v>30</v>
      </c>
      <c r="T75" s="4">
        <f aca="true" t="shared" si="15" ref="T75:T106">Q75+(R75/20)+(S75/240)</f>
        <v>0</v>
      </c>
      <c r="U75" s="4">
        <f aca="true" t="shared" si="16" ref="U75:U106">T75/12</f>
        <v>0</v>
      </c>
      <c r="W75" s="6" t="e">
        <f t="shared" si="11"/>
        <v>#DIV/0!</v>
      </c>
    </row>
    <row r="76" spans="1:23" ht="12.75">
      <c r="A76" s="2">
        <v>1473</v>
      </c>
      <c r="B76" t="s">
        <v>105</v>
      </c>
      <c r="C76" s="6">
        <v>76</v>
      </c>
      <c r="D76" s="6">
        <v>2</v>
      </c>
      <c r="E76" s="6">
        <v>0</v>
      </c>
      <c r="F76" s="4">
        <f t="shared" si="12"/>
        <v>76.1</v>
      </c>
      <c r="G76" s="4">
        <f t="shared" si="14"/>
        <v>6.341666666666666</v>
      </c>
      <c r="H76" s="4">
        <v>6.342</v>
      </c>
      <c r="I76" s="4">
        <v>46</v>
      </c>
      <c r="J76" s="4">
        <f t="shared" si="13"/>
        <v>33.08695652173913</v>
      </c>
      <c r="T76" s="4">
        <f t="shared" si="15"/>
        <v>0</v>
      </c>
      <c r="U76" s="4">
        <f t="shared" si="16"/>
        <v>0</v>
      </c>
      <c r="W76" s="6" t="e">
        <f t="shared" si="11"/>
        <v>#DIV/0!</v>
      </c>
    </row>
    <row r="77" spans="1:23" ht="12.75">
      <c r="A77" s="2">
        <v>1474</v>
      </c>
      <c r="F77" s="4">
        <f t="shared" si="12"/>
        <v>0</v>
      </c>
      <c r="G77" s="4">
        <f t="shared" si="14"/>
        <v>0</v>
      </c>
      <c r="J77" s="4" t="e">
        <f t="shared" si="13"/>
        <v>#DIV/0!</v>
      </c>
      <c r="T77" s="4">
        <f t="shared" si="15"/>
        <v>0</v>
      </c>
      <c r="U77" s="4">
        <f t="shared" si="16"/>
        <v>0</v>
      </c>
      <c r="W77" s="6" t="e">
        <f t="shared" si="11"/>
        <v>#DIV/0!</v>
      </c>
    </row>
    <row r="78" spans="1:23" ht="12.75">
      <c r="A78" s="2">
        <v>1475</v>
      </c>
      <c r="B78" t="s">
        <v>68</v>
      </c>
      <c r="C78" s="6">
        <v>90</v>
      </c>
      <c r="D78" s="6">
        <v>0</v>
      </c>
      <c r="E78" s="6">
        <v>0</v>
      </c>
      <c r="F78" s="4">
        <f t="shared" si="12"/>
        <v>90</v>
      </c>
      <c r="G78" s="4">
        <f t="shared" si="14"/>
        <v>7.5</v>
      </c>
      <c r="H78" s="4">
        <v>7.5</v>
      </c>
      <c r="J78" s="4" t="e">
        <f t="shared" si="13"/>
        <v>#DIV/0!</v>
      </c>
      <c r="T78" s="4">
        <f t="shared" si="15"/>
        <v>0</v>
      </c>
      <c r="U78" s="4">
        <f t="shared" si="16"/>
        <v>0</v>
      </c>
      <c r="W78" s="6" t="e">
        <f t="shared" si="11"/>
        <v>#DIV/0!</v>
      </c>
    </row>
    <row r="79" spans="1:23" ht="12.75">
      <c r="A79" s="2">
        <v>1476</v>
      </c>
      <c r="B79" t="s">
        <v>104</v>
      </c>
      <c r="C79" s="6">
        <v>89</v>
      </c>
      <c r="D79" s="6">
        <v>16</v>
      </c>
      <c r="E79" s="6">
        <v>0</v>
      </c>
      <c r="F79" s="4">
        <f t="shared" si="12"/>
        <v>89.8</v>
      </c>
      <c r="G79" s="4">
        <f t="shared" si="14"/>
        <v>7.483333333333333</v>
      </c>
      <c r="H79" s="4">
        <v>7.483</v>
      </c>
      <c r="J79" s="4" t="e">
        <f t="shared" si="13"/>
        <v>#DIV/0!</v>
      </c>
      <c r="T79" s="4">
        <f t="shared" si="15"/>
        <v>0</v>
      </c>
      <c r="U79" s="4">
        <f t="shared" si="16"/>
        <v>0</v>
      </c>
      <c r="W79" s="6" t="e">
        <f t="shared" si="11"/>
        <v>#DIV/0!</v>
      </c>
    </row>
    <row r="80" spans="1:23" ht="12.75">
      <c r="A80" s="2">
        <v>1477</v>
      </c>
      <c r="B80" t="s">
        <v>80</v>
      </c>
      <c r="C80" s="6">
        <v>91</v>
      </c>
      <c r="D80" s="6">
        <v>12</v>
      </c>
      <c r="E80" s="6">
        <v>0</v>
      </c>
      <c r="F80" s="4">
        <f t="shared" si="12"/>
        <v>91.6</v>
      </c>
      <c r="G80" s="4">
        <f t="shared" si="14"/>
        <v>7.633333333333333</v>
      </c>
      <c r="H80" s="4">
        <v>7.633</v>
      </c>
      <c r="J80" s="4" t="e">
        <f t="shared" si="13"/>
        <v>#DIV/0!</v>
      </c>
      <c r="T80" s="4">
        <f t="shared" si="15"/>
        <v>0</v>
      </c>
      <c r="U80" s="4">
        <f t="shared" si="16"/>
        <v>0</v>
      </c>
      <c r="W80" s="6" t="e">
        <f t="shared" si="11"/>
        <v>#DIV/0!</v>
      </c>
    </row>
    <row r="81" spans="1:23" ht="12.75">
      <c r="A81" s="2">
        <v>1478</v>
      </c>
      <c r="B81" t="s">
        <v>98</v>
      </c>
      <c r="C81" s="6">
        <v>89</v>
      </c>
      <c r="D81" s="6">
        <v>13</v>
      </c>
      <c r="E81" s="6">
        <v>0</v>
      </c>
      <c r="F81" s="4">
        <f t="shared" si="12"/>
        <v>89.65</v>
      </c>
      <c r="G81" s="4">
        <f t="shared" si="14"/>
        <v>7.470833333333334</v>
      </c>
      <c r="H81" s="4">
        <v>7.471</v>
      </c>
      <c r="J81" s="4" t="e">
        <f t="shared" si="13"/>
        <v>#DIV/0!</v>
      </c>
      <c r="T81" s="4">
        <f t="shared" si="15"/>
        <v>0</v>
      </c>
      <c r="U81" s="4">
        <f t="shared" si="16"/>
        <v>0</v>
      </c>
      <c r="W81" s="6" t="e">
        <f t="shared" si="11"/>
        <v>#DIV/0!</v>
      </c>
    </row>
    <row r="82" spans="1:23" ht="12.75">
      <c r="A82" s="2">
        <v>1479</v>
      </c>
      <c r="B82" t="s">
        <v>105</v>
      </c>
      <c r="C82" s="6">
        <v>99</v>
      </c>
      <c r="D82" s="6">
        <v>0</v>
      </c>
      <c r="E82" s="6">
        <v>0</v>
      </c>
      <c r="F82" s="4">
        <f t="shared" si="12"/>
        <v>99</v>
      </c>
      <c r="G82" s="4">
        <f t="shared" si="14"/>
        <v>8.25</v>
      </c>
      <c r="H82" s="4">
        <v>8.25</v>
      </c>
      <c r="J82" s="4" t="e">
        <f t="shared" si="13"/>
        <v>#DIV/0!</v>
      </c>
      <c r="T82" s="4">
        <f t="shared" si="15"/>
        <v>0</v>
      </c>
      <c r="U82" s="4">
        <f t="shared" si="16"/>
        <v>0</v>
      </c>
      <c r="W82" s="6" t="e">
        <f t="shared" si="11"/>
        <v>#DIV/0!</v>
      </c>
    </row>
    <row r="83" spans="1:23" ht="12.75">
      <c r="A83" s="2">
        <v>1480</v>
      </c>
      <c r="B83" t="s">
        <v>99</v>
      </c>
      <c r="C83" s="6">
        <f>(90+98)/2</f>
        <v>94</v>
      </c>
      <c r="D83" s="6">
        <f>(18+0)/2</f>
        <v>9</v>
      </c>
      <c r="E83" s="6">
        <v>0</v>
      </c>
      <c r="F83" s="4">
        <f t="shared" si="12"/>
        <v>94.45</v>
      </c>
      <c r="G83" s="4">
        <f t="shared" si="14"/>
        <v>7.870833333333334</v>
      </c>
      <c r="H83" s="4">
        <v>7.871</v>
      </c>
      <c r="J83" s="4" t="e">
        <f t="shared" si="13"/>
        <v>#DIV/0!</v>
      </c>
      <c r="T83" s="4">
        <f t="shared" si="15"/>
        <v>0</v>
      </c>
      <c r="U83" s="4">
        <f t="shared" si="16"/>
        <v>0</v>
      </c>
      <c r="W83" s="6" t="e">
        <f t="shared" si="11"/>
        <v>#DIV/0!</v>
      </c>
    </row>
    <row r="84" spans="1:23" ht="12.75">
      <c r="A84" s="2">
        <v>1481</v>
      </c>
      <c r="B84" t="s">
        <v>105</v>
      </c>
      <c r="C84" s="6">
        <v>131</v>
      </c>
      <c r="D84" s="6">
        <v>0</v>
      </c>
      <c r="E84" s="6">
        <v>0</v>
      </c>
      <c r="F84" s="4">
        <f t="shared" si="12"/>
        <v>131</v>
      </c>
      <c r="G84" s="4">
        <f t="shared" si="14"/>
        <v>10.916666666666666</v>
      </c>
      <c r="H84" s="4">
        <v>10.917</v>
      </c>
      <c r="J84" s="4" t="e">
        <f t="shared" si="13"/>
        <v>#DIV/0!</v>
      </c>
      <c r="T84" s="4">
        <f t="shared" si="15"/>
        <v>0</v>
      </c>
      <c r="U84" s="4">
        <f t="shared" si="16"/>
        <v>0</v>
      </c>
      <c r="W84" s="6" t="e">
        <f t="shared" si="11"/>
        <v>#DIV/0!</v>
      </c>
    </row>
    <row r="85" spans="1:23" ht="12.75">
      <c r="A85" s="2">
        <v>1482</v>
      </c>
      <c r="B85" t="s">
        <v>106</v>
      </c>
      <c r="C85" s="6">
        <v>137</v>
      </c>
      <c r="D85" s="6">
        <v>0</v>
      </c>
      <c r="E85" s="6">
        <v>0</v>
      </c>
      <c r="F85" s="4">
        <f t="shared" si="12"/>
        <v>137</v>
      </c>
      <c r="G85" s="4">
        <f t="shared" si="14"/>
        <v>11.416666666666666</v>
      </c>
      <c r="H85" s="4">
        <v>11.417</v>
      </c>
      <c r="J85" s="4" t="e">
        <f t="shared" si="13"/>
        <v>#DIV/0!</v>
      </c>
      <c r="T85" s="4">
        <f t="shared" si="15"/>
        <v>0</v>
      </c>
      <c r="U85" s="4">
        <f t="shared" si="16"/>
        <v>0</v>
      </c>
      <c r="W85" s="6" t="e">
        <f t="shared" si="11"/>
        <v>#DIV/0!</v>
      </c>
    </row>
    <row r="86" spans="1:23" ht="12.75">
      <c r="A86" s="2">
        <v>1483</v>
      </c>
      <c r="B86" t="s">
        <v>67</v>
      </c>
      <c r="C86" s="6">
        <v>116</v>
      </c>
      <c r="D86" s="6">
        <v>18</v>
      </c>
      <c r="E86" s="6">
        <v>3</v>
      </c>
      <c r="F86" s="4">
        <f t="shared" si="12"/>
        <v>116.91250000000001</v>
      </c>
      <c r="G86" s="4">
        <f t="shared" si="14"/>
        <v>9.742708333333335</v>
      </c>
      <c r="H86" s="4">
        <v>9.743</v>
      </c>
      <c r="J86" s="4" t="e">
        <f t="shared" si="13"/>
        <v>#DIV/0!</v>
      </c>
      <c r="T86" s="4">
        <f t="shared" si="15"/>
        <v>0</v>
      </c>
      <c r="U86" s="4">
        <f t="shared" si="16"/>
        <v>0</v>
      </c>
      <c r="W86" s="6" t="e">
        <f t="shared" si="11"/>
        <v>#DIV/0!</v>
      </c>
    </row>
    <row r="87" spans="1:23" ht="12.75">
      <c r="A87" s="2">
        <v>1484</v>
      </c>
      <c r="B87" t="s">
        <v>105</v>
      </c>
      <c r="C87" s="6">
        <v>132</v>
      </c>
      <c r="D87" s="6">
        <v>0</v>
      </c>
      <c r="E87" s="6">
        <v>0</v>
      </c>
      <c r="F87" s="4">
        <f t="shared" si="12"/>
        <v>132</v>
      </c>
      <c r="G87" s="4">
        <f t="shared" si="14"/>
        <v>11</v>
      </c>
      <c r="H87" s="4">
        <v>11</v>
      </c>
      <c r="J87" s="4" t="e">
        <f t="shared" si="13"/>
        <v>#DIV/0!</v>
      </c>
      <c r="T87" s="4">
        <f t="shared" si="15"/>
        <v>0</v>
      </c>
      <c r="U87" s="4">
        <f t="shared" si="16"/>
        <v>0</v>
      </c>
      <c r="W87" s="6" t="e">
        <f t="shared" si="11"/>
        <v>#DIV/0!</v>
      </c>
    </row>
    <row r="88" spans="1:23" ht="12.75">
      <c r="A88" s="2">
        <v>1485</v>
      </c>
      <c r="B88" t="s">
        <v>105</v>
      </c>
      <c r="C88" s="6">
        <v>126</v>
      </c>
      <c r="D88" s="6">
        <v>0</v>
      </c>
      <c r="E88" s="6">
        <v>0</v>
      </c>
      <c r="F88" s="4">
        <f t="shared" si="12"/>
        <v>126</v>
      </c>
      <c r="G88" s="4">
        <f t="shared" si="14"/>
        <v>10.5</v>
      </c>
      <c r="H88" s="4">
        <v>10.5</v>
      </c>
      <c r="J88" s="4" t="e">
        <f t="shared" si="13"/>
        <v>#DIV/0!</v>
      </c>
      <c r="T88" s="4">
        <f t="shared" si="15"/>
        <v>0</v>
      </c>
      <c r="U88" s="4">
        <f t="shared" si="16"/>
        <v>0</v>
      </c>
      <c r="W88" s="6" t="e">
        <f t="shared" si="11"/>
        <v>#DIV/0!</v>
      </c>
    </row>
    <row r="89" spans="1:25" ht="12.75">
      <c r="A89" s="2">
        <v>1486</v>
      </c>
      <c r="B89" t="s">
        <v>80</v>
      </c>
      <c r="C89" s="6">
        <v>114</v>
      </c>
      <c r="D89" s="6">
        <v>0</v>
      </c>
      <c r="E89" s="6">
        <v>0</v>
      </c>
      <c r="F89" s="4">
        <f t="shared" si="12"/>
        <v>114</v>
      </c>
      <c r="G89" s="4">
        <f t="shared" si="14"/>
        <v>9.5</v>
      </c>
      <c r="H89" s="4">
        <v>9.5</v>
      </c>
      <c r="J89" s="4" t="e">
        <f t="shared" si="13"/>
        <v>#DIV/0!</v>
      </c>
      <c r="Q89" s="6">
        <v>153</v>
      </c>
      <c r="R89" s="6">
        <v>12</v>
      </c>
      <c r="S89" s="6">
        <v>0</v>
      </c>
      <c r="T89" s="4">
        <f t="shared" si="15"/>
        <v>153.6</v>
      </c>
      <c r="U89" s="4">
        <f t="shared" si="16"/>
        <v>12.799999999999999</v>
      </c>
      <c r="W89" s="6" t="e">
        <f t="shared" si="11"/>
        <v>#DIV/0!</v>
      </c>
      <c r="Y89" t="s">
        <v>29</v>
      </c>
    </row>
    <row r="90" spans="1:23" ht="12.75">
      <c r="A90" s="2">
        <v>1487</v>
      </c>
      <c r="B90" t="s">
        <v>105</v>
      </c>
      <c r="C90" s="6">
        <v>135</v>
      </c>
      <c r="D90" s="6">
        <v>0</v>
      </c>
      <c r="E90" s="6">
        <v>0</v>
      </c>
      <c r="F90" s="4">
        <f t="shared" si="12"/>
        <v>135</v>
      </c>
      <c r="G90" s="4">
        <f t="shared" si="14"/>
        <v>11.25</v>
      </c>
      <c r="H90" s="4">
        <v>11.25</v>
      </c>
      <c r="J90" s="4" t="e">
        <f t="shared" si="13"/>
        <v>#DIV/0!</v>
      </c>
      <c r="T90" s="4">
        <f t="shared" si="15"/>
        <v>0</v>
      </c>
      <c r="U90" s="4">
        <f t="shared" si="16"/>
        <v>0</v>
      </c>
      <c r="W90" s="6" t="e">
        <f t="shared" si="11"/>
        <v>#DIV/0!</v>
      </c>
    </row>
    <row r="91" spans="1:23" ht="12.75">
      <c r="A91" s="2">
        <v>1488</v>
      </c>
      <c r="B91" t="s">
        <v>105</v>
      </c>
      <c r="C91" s="6">
        <v>139</v>
      </c>
      <c r="D91" s="6">
        <v>4</v>
      </c>
      <c r="E91" s="6">
        <v>0</v>
      </c>
      <c r="F91" s="4">
        <f t="shared" si="12"/>
        <v>139.2</v>
      </c>
      <c r="G91" s="4">
        <f t="shared" si="14"/>
        <v>11.6</v>
      </c>
      <c r="H91" s="4">
        <v>11.6</v>
      </c>
      <c r="J91" s="4" t="e">
        <f t="shared" si="13"/>
        <v>#DIV/0!</v>
      </c>
      <c r="T91" s="4">
        <f t="shared" si="15"/>
        <v>0</v>
      </c>
      <c r="U91" s="4">
        <f t="shared" si="16"/>
        <v>0</v>
      </c>
      <c r="W91" s="6" t="e">
        <f>(T91*20)/V91</f>
        <v>#DIV/0!</v>
      </c>
    </row>
    <row r="92" spans="1:23" ht="12.75">
      <c r="A92" s="2">
        <v>1489</v>
      </c>
      <c r="B92" t="s">
        <v>105</v>
      </c>
      <c r="C92" s="6">
        <v>175</v>
      </c>
      <c r="D92" s="6">
        <v>0</v>
      </c>
      <c r="E92" s="6">
        <v>0</v>
      </c>
      <c r="F92" s="4">
        <f t="shared" si="12"/>
        <v>175</v>
      </c>
      <c r="G92" s="4">
        <f t="shared" si="14"/>
        <v>14.583333333333334</v>
      </c>
      <c r="H92" s="4">
        <v>14.583</v>
      </c>
      <c r="J92" s="4" t="e">
        <f t="shared" si="13"/>
        <v>#DIV/0!</v>
      </c>
      <c r="T92" s="4">
        <f t="shared" si="15"/>
        <v>0</v>
      </c>
      <c r="U92" s="4">
        <f t="shared" si="16"/>
        <v>0</v>
      </c>
      <c r="W92" s="6" t="e">
        <f>(T92*20)/V92</f>
        <v>#DIV/0!</v>
      </c>
    </row>
    <row r="93" spans="1:23" ht="12.75">
      <c r="A93" s="2">
        <v>1490</v>
      </c>
      <c r="B93" t="s">
        <v>50</v>
      </c>
      <c r="C93" s="6">
        <v>114</v>
      </c>
      <c r="D93" s="6">
        <v>0</v>
      </c>
      <c r="E93" s="6">
        <v>0</v>
      </c>
      <c r="F93" s="4">
        <f t="shared" si="12"/>
        <v>114</v>
      </c>
      <c r="G93" s="4">
        <f t="shared" si="14"/>
        <v>9.5</v>
      </c>
      <c r="H93" s="4">
        <v>9.5</v>
      </c>
      <c r="J93" s="4" t="e">
        <f t="shared" si="13"/>
        <v>#DIV/0!</v>
      </c>
      <c r="T93" s="4">
        <f t="shared" si="15"/>
        <v>0</v>
      </c>
      <c r="U93" s="4">
        <f t="shared" si="16"/>
        <v>0</v>
      </c>
      <c r="W93" s="6" t="e">
        <f>(T93*20)/V93</f>
        <v>#DIV/0!</v>
      </c>
    </row>
    <row r="94" spans="1:23" ht="12.75">
      <c r="A94" s="2">
        <v>1491</v>
      </c>
      <c r="B94" t="s">
        <v>86</v>
      </c>
      <c r="C94" s="6">
        <v>106</v>
      </c>
      <c r="D94" s="6">
        <v>10</v>
      </c>
      <c r="E94" s="6">
        <v>0</v>
      </c>
      <c r="F94" s="4">
        <f>C94+(D94/20)+(E94/240)</f>
        <v>106.5</v>
      </c>
      <c r="G94" s="4">
        <f t="shared" si="14"/>
        <v>8.875</v>
      </c>
      <c r="H94" s="4">
        <v>8.875</v>
      </c>
      <c r="J94" s="4" t="e">
        <f t="shared" si="13"/>
        <v>#DIV/0!</v>
      </c>
      <c r="W94" s="6" t="e">
        <f>(T94*20)/V94</f>
        <v>#DIV/0!</v>
      </c>
    </row>
    <row r="95" spans="1:23" ht="12.75">
      <c r="A95" s="2">
        <v>1492</v>
      </c>
      <c r="B95" t="s">
        <v>105</v>
      </c>
      <c r="C95" s="6">
        <v>132</v>
      </c>
      <c r="D95" s="6">
        <v>10</v>
      </c>
      <c r="E95" s="6">
        <v>0</v>
      </c>
      <c r="F95" s="4">
        <f>C95+(D95/20)+(E95/240)</f>
        <v>132.5</v>
      </c>
      <c r="G95" s="4">
        <f t="shared" si="14"/>
        <v>11.041666666666666</v>
      </c>
      <c r="H95" s="4">
        <v>11.042</v>
      </c>
      <c r="J95" s="4" t="e">
        <f t="shared" si="13"/>
        <v>#DIV/0!</v>
      </c>
      <c r="W95" s="6" t="e">
        <f>(T95*20)/V95</f>
        <v>#DIV/0!</v>
      </c>
    </row>
    <row r="96" spans="1:23" ht="12.75">
      <c r="A96" s="2">
        <v>1493</v>
      </c>
      <c r="B96" t="s">
        <v>105</v>
      </c>
      <c r="C96" s="6">
        <v>186</v>
      </c>
      <c r="D96" s="6">
        <v>8</v>
      </c>
      <c r="E96" s="6">
        <v>5</v>
      </c>
      <c r="F96" s="4">
        <f>C96+(D96/20)+(E96/240)</f>
        <v>186.42083333333335</v>
      </c>
      <c r="G96" s="4">
        <f t="shared" si="14"/>
        <v>15.535069444444446</v>
      </c>
      <c r="H96" s="4">
        <v>15.535</v>
      </c>
      <c r="J96" s="4" t="e">
        <f t="shared" si="13"/>
        <v>#DIV/0!</v>
      </c>
      <c r="W96" s="6" t="e">
        <f>(T96*20)/V96</f>
        <v>#DIV/0!</v>
      </c>
    </row>
    <row r="97" spans="1:23" ht="12.75">
      <c r="A97" s="2">
        <v>1494</v>
      </c>
      <c r="F97" s="4">
        <f>C97+(D97/20)+(E97/240)</f>
        <v>0</v>
      </c>
      <c r="G97" s="4">
        <f t="shared" si="14"/>
        <v>0</v>
      </c>
      <c r="H97" s="4">
        <v>16.212</v>
      </c>
      <c r="J97" s="4" t="e">
        <f t="shared" si="13"/>
        <v>#DIV/0!</v>
      </c>
      <c r="W97" s="6" t="e">
        <f>(T97*20)/V97</f>
        <v>#DIV/0!</v>
      </c>
    </row>
    <row r="98" spans="1:23" ht="12.75">
      <c r="A98" s="2">
        <v>1495</v>
      </c>
      <c r="B98" t="s">
        <v>105</v>
      </c>
      <c r="C98" s="6">
        <v>202</v>
      </c>
      <c r="D98" s="6">
        <v>13</v>
      </c>
      <c r="E98" s="6">
        <v>0</v>
      </c>
      <c r="F98" s="4">
        <f>C98+(D98/20)+(E98/240)</f>
        <v>202.65</v>
      </c>
      <c r="G98" s="4">
        <f t="shared" si="14"/>
        <v>16.8875</v>
      </c>
      <c r="H98" s="4">
        <v>16.888</v>
      </c>
      <c r="J98" s="4" t="e">
        <f>(F98*20)/I98</f>
        <v>#DIV/0!</v>
      </c>
      <c r="W98" s="6" t="e">
        <f>(T98*20)/V98</f>
        <v>#DIV/0!</v>
      </c>
    </row>
    <row r="99" spans="1:23" ht="12.75">
      <c r="A99" s="2">
        <v>1496</v>
      </c>
      <c r="B99" t="s">
        <v>50</v>
      </c>
      <c r="C99" s="6">
        <v>137</v>
      </c>
      <c r="D99" s="6">
        <v>6</v>
      </c>
      <c r="E99" s="6">
        <v>0</v>
      </c>
      <c r="F99" s="4">
        <f>C99+(D99/20)+(E99/240)</f>
        <v>137.3</v>
      </c>
      <c r="G99" s="4">
        <f t="shared" si="14"/>
        <v>11.441666666666668</v>
      </c>
      <c r="H99" s="4">
        <v>11.442</v>
      </c>
      <c r="J99" s="4" t="e">
        <f>(F99*20)/I99</f>
        <v>#DIV/0!</v>
      </c>
      <c r="W99" s="6" t="e">
        <f>(T99*20)/V99</f>
        <v>#DIV/0!</v>
      </c>
    </row>
    <row r="100" spans="1:23" ht="12.75">
      <c r="A100" s="2">
        <v>1497</v>
      </c>
      <c r="B100" t="s">
        <v>35</v>
      </c>
      <c r="C100" s="6">
        <v>154</v>
      </c>
      <c r="D100" s="6">
        <v>19</v>
      </c>
      <c r="E100" s="6">
        <v>8</v>
      </c>
      <c r="F100" s="4">
        <f>C100+(D100/20)+(E100/240)</f>
        <v>154.98333333333332</v>
      </c>
      <c r="G100" s="4">
        <f t="shared" si="14"/>
        <v>12.915277777777776</v>
      </c>
      <c r="H100" s="4">
        <v>12.915</v>
      </c>
      <c r="J100" s="4" t="e">
        <f>(F100*20)/I100</f>
        <v>#DIV/0!</v>
      </c>
      <c r="W100" s="6" t="e">
        <f>(T100*20)/V100</f>
        <v>#DIV/0!</v>
      </c>
    </row>
    <row r="101" spans="1:23" ht="12.75">
      <c r="A101" s="2">
        <v>1498</v>
      </c>
      <c r="B101" t="s">
        <v>105</v>
      </c>
      <c r="C101" s="6">
        <v>148</v>
      </c>
      <c r="D101" s="6">
        <v>16</v>
      </c>
      <c r="E101" s="6">
        <v>0</v>
      </c>
      <c r="F101" s="4">
        <f>C101+(D101/20)+(E101/240)</f>
        <v>148.8</v>
      </c>
      <c r="G101" s="4">
        <f t="shared" si="14"/>
        <v>12.4</v>
      </c>
      <c r="H101" s="4">
        <v>12.4</v>
      </c>
      <c r="J101" s="4" t="e">
        <f>(F101*20)/I101</f>
        <v>#DIV/0!</v>
      </c>
      <c r="W101" s="6" t="e">
        <f>(T101*20)/V101</f>
        <v>#DIV/0!</v>
      </c>
    </row>
    <row r="102" spans="1:23" ht="12.75">
      <c r="A102" s="2">
        <v>1499</v>
      </c>
      <c r="F102" s="4">
        <f>C102+(D102/20)+(E102/240)</f>
        <v>0</v>
      </c>
      <c r="G102" s="4">
        <f t="shared" si="14"/>
        <v>0</v>
      </c>
      <c r="J102" s="4" t="e">
        <f>(F102*20)/I102</f>
        <v>#DIV/0!</v>
      </c>
      <c r="W102" s="6" t="e">
        <f>(T102*20)/V102</f>
        <v>#DIV/0!</v>
      </c>
    </row>
    <row r="103" spans="1:23" ht="12.75">
      <c r="A103" s="2">
        <v>1500</v>
      </c>
      <c r="F103" s="4">
        <f>C103+(D103/20)+(E103/240)</f>
        <v>0</v>
      </c>
      <c r="G103" s="4">
        <f t="shared" si="14"/>
        <v>0</v>
      </c>
      <c r="J103" s="4" t="e">
        <f>(F103*20)/I103</f>
        <v>#DIV/0!</v>
      </c>
      <c r="W103" s="6" t="e">
        <f>(T103*20)/V103</f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3"/>
  <sheetViews>
    <sheetView workbookViewId="0" topLeftCell="A1">
      <pane xSplit="1" ySplit="8" topLeftCell="B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9" sqref="B9"/>
    </sheetView>
  </sheetViews>
  <sheetFormatPr defaultColWidth="9.140625" defaultRowHeight="12.75"/>
  <cols>
    <col min="1" max="1" width="5.421875" style="2" customWidth="1"/>
    <col min="2" max="2" width="28.421875" style="0" customWidth="1"/>
    <col min="3" max="3" width="15.00390625" style="6" customWidth="1"/>
    <col min="4" max="5" width="11.140625" style="6" customWidth="1"/>
    <col min="6" max="6" width="14.140625" style="0" customWidth="1"/>
    <col min="7" max="7" width="15.57421875" style="0" customWidth="1"/>
    <col min="8" max="8" width="15.140625" style="4" customWidth="1"/>
    <col min="9" max="9" width="12.57421875" style="4" customWidth="1"/>
    <col min="10" max="10" width="13.8515625" style="4" customWidth="1"/>
    <col min="11" max="11" width="8.421875" style="4" customWidth="1"/>
    <col min="12" max="12" width="7.57421875" style="4" customWidth="1"/>
    <col min="13" max="15" width="17.00390625" style="4" customWidth="1"/>
    <col min="16" max="16" width="8.421875" style="4" customWidth="1"/>
    <col min="17" max="17" width="15.00390625" style="6" customWidth="1"/>
    <col min="18" max="19" width="14.140625" style="6" customWidth="1"/>
    <col min="20" max="20" width="14.140625" style="4" customWidth="1"/>
    <col min="21" max="21" width="15.57421875" style="4" customWidth="1"/>
    <col min="22" max="22" width="12.57421875" style="6" customWidth="1"/>
    <col min="23" max="23" width="13.8515625" style="6" customWidth="1"/>
  </cols>
  <sheetData>
    <row r="1" ht="12.75">
      <c r="D1" s="3" t="s">
        <v>97</v>
      </c>
    </row>
    <row r="2" ht="12.75">
      <c r="D2" s="3" t="s">
        <v>48</v>
      </c>
    </row>
    <row r="3" ht="12.75">
      <c r="Y3" s="1" t="s">
        <v>76</v>
      </c>
    </row>
    <row r="4" spans="2:23" ht="12.75">
      <c r="B4" s="1" t="s">
        <v>37</v>
      </c>
      <c r="C4" s="3" t="s">
        <v>41</v>
      </c>
      <c r="D4" s="3" t="s">
        <v>41</v>
      </c>
      <c r="E4" s="3" t="s">
        <v>41</v>
      </c>
      <c r="F4" s="5" t="s">
        <v>41</v>
      </c>
      <c r="G4" s="5" t="s">
        <v>41</v>
      </c>
      <c r="H4" s="5" t="s">
        <v>41</v>
      </c>
      <c r="I4" s="5" t="s">
        <v>73</v>
      </c>
      <c r="J4" s="5" t="s">
        <v>58</v>
      </c>
      <c r="K4" s="5"/>
      <c r="L4" s="5" t="s">
        <v>37</v>
      </c>
      <c r="M4" s="5" t="s">
        <v>41</v>
      </c>
      <c r="N4" s="5" t="s">
        <v>41</v>
      </c>
      <c r="O4" s="5" t="s">
        <v>41</v>
      </c>
      <c r="P4" s="5"/>
      <c r="Q4" s="3" t="s">
        <v>83</v>
      </c>
      <c r="R4" s="3" t="s">
        <v>83</v>
      </c>
      <c r="S4" s="3" t="s">
        <v>83</v>
      </c>
      <c r="T4" s="5" t="s">
        <v>83</v>
      </c>
      <c r="U4" s="5" t="s">
        <v>83</v>
      </c>
      <c r="V4" s="3" t="s">
        <v>73</v>
      </c>
      <c r="W4" s="3" t="s">
        <v>58</v>
      </c>
    </row>
    <row r="5" spans="3:23" ht="12.75">
      <c r="C5" s="3" t="s">
        <v>92</v>
      </c>
      <c r="D5" s="3" t="s">
        <v>92</v>
      </c>
      <c r="E5" s="3" t="s">
        <v>92</v>
      </c>
      <c r="F5" s="5" t="s">
        <v>92</v>
      </c>
      <c r="G5" s="5" t="s">
        <v>92</v>
      </c>
      <c r="H5" s="5" t="s">
        <v>92</v>
      </c>
      <c r="I5" s="5"/>
      <c r="J5" s="5" t="s">
        <v>55</v>
      </c>
      <c r="K5" s="5"/>
      <c r="L5" s="5"/>
      <c r="M5" s="5" t="s">
        <v>92</v>
      </c>
      <c r="N5" s="5" t="s">
        <v>92</v>
      </c>
      <c r="O5" s="5" t="s">
        <v>92</v>
      </c>
      <c r="P5" s="5"/>
      <c r="Q5" s="3" t="s">
        <v>81</v>
      </c>
      <c r="R5" s="3" t="s">
        <v>81</v>
      </c>
      <c r="S5" s="3" t="s">
        <v>81</v>
      </c>
      <c r="T5" s="5" t="s">
        <v>81</v>
      </c>
      <c r="U5" s="5" t="s">
        <v>81</v>
      </c>
      <c r="W5" s="5" t="s">
        <v>55</v>
      </c>
    </row>
    <row r="6" spans="3:21" ht="12.75">
      <c r="C6" s="3" t="s">
        <v>72</v>
      </c>
      <c r="D6" s="3" t="s">
        <v>85</v>
      </c>
      <c r="E6" s="3" t="s">
        <v>71</v>
      </c>
      <c r="F6" s="5" t="s">
        <v>39</v>
      </c>
      <c r="G6" s="5" t="s">
        <v>38</v>
      </c>
      <c r="H6" s="5" t="s">
        <v>44</v>
      </c>
      <c r="I6" s="5"/>
      <c r="J6" s="5"/>
      <c r="K6" s="5"/>
      <c r="L6" s="5"/>
      <c r="M6" s="5" t="s">
        <v>43</v>
      </c>
      <c r="N6" s="5" t="s">
        <v>43</v>
      </c>
      <c r="O6" s="5" t="s">
        <v>43</v>
      </c>
      <c r="P6" s="5"/>
      <c r="Q6" s="3" t="s">
        <v>72</v>
      </c>
      <c r="R6" s="3" t="s">
        <v>85</v>
      </c>
      <c r="S6" s="3" t="s">
        <v>71</v>
      </c>
      <c r="T6" s="5" t="s">
        <v>39</v>
      </c>
      <c r="U6" s="5" t="s">
        <v>38</v>
      </c>
    </row>
    <row r="7" spans="8:15" ht="12.75">
      <c r="H7" s="5" t="s">
        <v>1</v>
      </c>
      <c r="M7" s="5" t="s">
        <v>3</v>
      </c>
      <c r="N7" s="5" t="s">
        <v>3</v>
      </c>
      <c r="O7" s="5" t="s">
        <v>2</v>
      </c>
    </row>
    <row r="9" spans="1:21" ht="12.75">
      <c r="A9" s="2">
        <v>1406</v>
      </c>
      <c r="Q9" s="6">
        <v>100</v>
      </c>
      <c r="R9" s="6">
        <v>12</v>
      </c>
      <c r="S9" s="6">
        <v>4</v>
      </c>
      <c r="T9" s="4">
        <f>Q9+(R9/20)+(S9/240)</f>
        <v>100.61666666666666</v>
      </c>
      <c r="U9" s="4">
        <f>T9/12</f>
        <v>8.384722222222221</v>
      </c>
    </row>
    <row r="10" ht="12.75">
      <c r="A10" s="2">
        <v>1407</v>
      </c>
    </row>
    <row r="11" spans="1:21" ht="12.75">
      <c r="A11" s="2">
        <v>1408</v>
      </c>
      <c r="B11" t="s">
        <v>88</v>
      </c>
      <c r="C11" s="6">
        <f>(66+66)/2</f>
        <v>66</v>
      </c>
      <c r="D11" s="6">
        <f>(12+0)/2</f>
        <v>6</v>
      </c>
      <c r="E11" s="6">
        <v>0</v>
      </c>
      <c r="F11" s="4">
        <f aca="true" t="shared" si="0" ref="F11:F28">C11+(D11/20)+(E11/240)</f>
        <v>66.3</v>
      </c>
      <c r="G11" s="4">
        <f>F11/12</f>
        <v>5.5249999999999995</v>
      </c>
      <c r="H11" s="4">
        <v>5.525</v>
      </c>
      <c r="Q11" s="6">
        <v>100</v>
      </c>
      <c r="R11" s="6">
        <v>19</v>
      </c>
      <c r="S11" s="6">
        <v>7</v>
      </c>
      <c r="T11" s="4">
        <f aca="true" t="shared" si="1" ref="T11:T42">Q11+(R11/20)+(S11/240)</f>
        <v>100.97916666666667</v>
      </c>
      <c r="U11" s="4">
        <f aca="true" t="shared" si="2" ref="U11:U42">T11/12</f>
        <v>8.414930555555555</v>
      </c>
    </row>
    <row r="12" spans="1:21" ht="12.75">
      <c r="A12" s="2">
        <v>1409</v>
      </c>
      <c r="B12" t="s">
        <v>100</v>
      </c>
      <c r="C12" s="6">
        <v>63</v>
      </c>
      <c r="D12" s="6">
        <v>15</v>
      </c>
      <c r="E12" s="6">
        <v>0</v>
      </c>
      <c r="F12" s="4">
        <f t="shared" si="0"/>
        <v>63.75</v>
      </c>
      <c r="G12" s="4">
        <f>F12/12</f>
        <v>5.3125</v>
      </c>
      <c r="H12" s="4">
        <v>5.313</v>
      </c>
      <c r="Q12" s="6">
        <v>112</v>
      </c>
      <c r="R12" s="6">
        <v>19</v>
      </c>
      <c r="S12" s="6">
        <v>4</v>
      </c>
      <c r="T12" s="4">
        <f t="shared" si="1"/>
        <v>112.96666666666667</v>
      </c>
      <c r="U12" s="4">
        <f t="shared" si="2"/>
        <v>9.41388888888889</v>
      </c>
    </row>
    <row r="13" spans="1:21" ht="12.75">
      <c r="A13" s="2">
        <v>1410</v>
      </c>
      <c r="B13" t="s">
        <v>101</v>
      </c>
      <c r="C13" s="6">
        <f>(67+64)/2</f>
        <v>65.5</v>
      </c>
      <c r="D13" s="6">
        <f>(4+0)/2</f>
        <v>2</v>
      </c>
      <c r="E13" s="6">
        <v>0</v>
      </c>
      <c r="F13" s="4">
        <f t="shared" si="0"/>
        <v>65.6</v>
      </c>
      <c r="G13" s="4">
        <f>F13/12</f>
        <v>5.466666666666666</v>
      </c>
      <c r="H13" s="4">
        <v>5.467</v>
      </c>
      <c r="Q13" s="6">
        <v>112</v>
      </c>
      <c r="R13" s="6">
        <v>11</v>
      </c>
      <c r="S13" s="6">
        <v>0</v>
      </c>
      <c r="T13" s="4">
        <f t="shared" si="1"/>
        <v>112.55</v>
      </c>
      <c r="U13" s="4">
        <f t="shared" si="2"/>
        <v>9.379166666666666</v>
      </c>
    </row>
    <row r="14" spans="1:21" ht="12.75">
      <c r="A14" s="2">
        <v>1411</v>
      </c>
      <c r="F14" s="4">
        <f t="shared" si="0"/>
        <v>0</v>
      </c>
      <c r="G14" s="4">
        <f>(G13+G15)/2</f>
        <v>5.3999999999999995</v>
      </c>
      <c r="T14" s="4">
        <f t="shared" si="1"/>
        <v>0</v>
      </c>
      <c r="U14" s="4">
        <f t="shared" si="2"/>
        <v>0</v>
      </c>
    </row>
    <row r="15" spans="1:21" ht="12.75">
      <c r="A15" s="2">
        <v>1412</v>
      </c>
      <c r="F15" s="4">
        <f t="shared" si="0"/>
        <v>0</v>
      </c>
      <c r="G15" s="4">
        <f>(G13+G17)/2</f>
        <v>5.333333333333333</v>
      </c>
      <c r="T15" s="4">
        <f t="shared" si="1"/>
        <v>0</v>
      </c>
      <c r="U15" s="4">
        <f t="shared" si="2"/>
        <v>0</v>
      </c>
    </row>
    <row r="16" spans="1:21" ht="12.75">
      <c r="A16" s="2">
        <v>1413</v>
      </c>
      <c r="F16" s="4">
        <f t="shared" si="0"/>
        <v>0</v>
      </c>
      <c r="G16" s="4">
        <f>(G15+G17)/2</f>
        <v>5.266666666666667</v>
      </c>
      <c r="T16" s="4">
        <f t="shared" si="1"/>
        <v>0</v>
      </c>
      <c r="U16" s="4">
        <f t="shared" si="2"/>
        <v>0</v>
      </c>
    </row>
    <row r="17" spans="1:21" ht="12.75">
      <c r="A17" s="2">
        <v>1414</v>
      </c>
      <c r="B17" t="s">
        <v>90</v>
      </c>
      <c r="C17" s="6">
        <v>62</v>
      </c>
      <c r="D17" s="6">
        <v>8</v>
      </c>
      <c r="E17" s="6">
        <v>0</v>
      </c>
      <c r="F17" s="4">
        <f t="shared" si="0"/>
        <v>62.4</v>
      </c>
      <c r="G17" s="4">
        <f>F17/12</f>
        <v>5.2</v>
      </c>
      <c r="H17" s="4">
        <v>5.2</v>
      </c>
      <c r="T17" s="4">
        <f t="shared" si="1"/>
        <v>0</v>
      </c>
      <c r="U17" s="4">
        <f t="shared" si="2"/>
        <v>0</v>
      </c>
    </row>
    <row r="18" spans="1:21" ht="12.75">
      <c r="A18" s="2">
        <v>1415</v>
      </c>
      <c r="B18" t="s">
        <v>90</v>
      </c>
      <c r="C18" s="6">
        <v>62</v>
      </c>
      <c r="D18" s="6">
        <v>8</v>
      </c>
      <c r="E18" s="6">
        <v>0</v>
      </c>
      <c r="F18" s="4">
        <f t="shared" si="0"/>
        <v>62.4</v>
      </c>
      <c r="G18" s="4">
        <f>F18/12</f>
        <v>5.2</v>
      </c>
      <c r="H18" s="4">
        <v>5.4</v>
      </c>
      <c r="T18" s="4">
        <f t="shared" si="1"/>
        <v>0</v>
      </c>
      <c r="U18" s="4">
        <f t="shared" si="2"/>
        <v>0</v>
      </c>
    </row>
    <row r="19" spans="1:21" ht="12.75">
      <c r="A19" s="2">
        <v>1416</v>
      </c>
      <c r="F19" s="4">
        <f t="shared" si="0"/>
        <v>0</v>
      </c>
      <c r="G19" s="4">
        <f>(G18+G20)/2</f>
        <v>5.404166666666667</v>
      </c>
      <c r="T19" s="4">
        <f t="shared" si="1"/>
        <v>0</v>
      </c>
      <c r="U19" s="4">
        <f t="shared" si="2"/>
        <v>0</v>
      </c>
    </row>
    <row r="20" spans="1:21" ht="12.75">
      <c r="A20" s="2">
        <v>1417</v>
      </c>
      <c r="B20" t="s">
        <v>91</v>
      </c>
      <c r="C20" s="6">
        <f>(64+69)/2</f>
        <v>66.5</v>
      </c>
      <c r="D20" s="6">
        <f>(16+16)/2</f>
        <v>16</v>
      </c>
      <c r="E20" s="6">
        <v>0</v>
      </c>
      <c r="F20" s="4">
        <f t="shared" si="0"/>
        <v>67.3</v>
      </c>
      <c r="G20" s="4">
        <f aca="true" t="shared" si="3" ref="G20:G28">F20/12</f>
        <v>5.608333333333333</v>
      </c>
      <c r="H20" s="4">
        <v>5.817</v>
      </c>
      <c r="Q20" s="6">
        <v>130</v>
      </c>
      <c r="R20" s="6">
        <v>2</v>
      </c>
      <c r="S20" s="6">
        <v>0</v>
      </c>
      <c r="T20" s="4">
        <f t="shared" si="1"/>
        <v>130.1</v>
      </c>
      <c r="U20" s="4">
        <f t="shared" si="2"/>
        <v>10.841666666666667</v>
      </c>
    </row>
    <row r="21" spans="1:21" ht="12.75">
      <c r="A21" s="2">
        <v>1418</v>
      </c>
      <c r="B21" t="s">
        <v>91</v>
      </c>
      <c r="C21" s="6">
        <f>(62+68)/2</f>
        <v>65</v>
      </c>
      <c r="D21" s="6">
        <f>(8+8)/2</f>
        <v>8</v>
      </c>
      <c r="E21" s="6">
        <v>0</v>
      </c>
      <c r="F21" s="4">
        <f t="shared" si="0"/>
        <v>65.4</v>
      </c>
      <c r="G21" s="4">
        <f t="shared" si="3"/>
        <v>5.45</v>
      </c>
      <c r="H21" s="4">
        <v>5.7</v>
      </c>
      <c r="Q21" s="6">
        <v>107</v>
      </c>
      <c r="R21" s="6">
        <v>8</v>
      </c>
      <c r="S21" s="6">
        <v>0</v>
      </c>
      <c r="T21" s="4">
        <f t="shared" si="1"/>
        <v>107.4</v>
      </c>
      <c r="U21" s="4">
        <f t="shared" si="2"/>
        <v>8.950000000000001</v>
      </c>
    </row>
    <row r="22" spans="1:21" ht="12.75">
      <c r="A22" s="2">
        <v>1419</v>
      </c>
      <c r="B22" t="s">
        <v>102</v>
      </c>
      <c r="C22" s="6">
        <v>61</v>
      </c>
      <c r="D22" s="6">
        <v>16</v>
      </c>
      <c r="E22" s="6">
        <v>0</v>
      </c>
      <c r="F22" s="4">
        <f t="shared" si="0"/>
        <v>61.8</v>
      </c>
      <c r="G22" s="4">
        <f t="shared" si="3"/>
        <v>5.1499999999999995</v>
      </c>
      <c r="H22" s="4">
        <v>5.15</v>
      </c>
      <c r="Q22" s="6">
        <f>(121+120)/2</f>
        <v>120.5</v>
      </c>
      <c r="R22" s="6">
        <f>(13/2)</f>
        <v>6.5</v>
      </c>
      <c r="S22" s="6">
        <v>0</v>
      </c>
      <c r="T22" s="4">
        <f t="shared" si="1"/>
        <v>120.825</v>
      </c>
      <c r="U22" s="4">
        <f t="shared" si="2"/>
        <v>10.06875</v>
      </c>
    </row>
    <row r="23" spans="1:21" ht="12.75">
      <c r="A23" s="2">
        <v>1420</v>
      </c>
      <c r="B23" t="s">
        <v>61</v>
      </c>
      <c r="C23" s="6">
        <v>58</v>
      </c>
      <c r="D23" s="6">
        <v>16</v>
      </c>
      <c r="E23" s="6">
        <v>0</v>
      </c>
      <c r="F23" s="4">
        <f t="shared" si="0"/>
        <v>58.8</v>
      </c>
      <c r="G23" s="4">
        <f t="shared" si="3"/>
        <v>4.8999999999999995</v>
      </c>
      <c r="H23" s="4">
        <v>4.9</v>
      </c>
      <c r="L23" s="4" t="s">
        <v>49</v>
      </c>
      <c r="M23" s="4">
        <v>60</v>
      </c>
      <c r="N23" s="4">
        <f aca="true" t="shared" si="4" ref="N23:N43">M23/12</f>
        <v>5</v>
      </c>
      <c r="O23" s="4">
        <v>5</v>
      </c>
      <c r="P23" s="4" t="s">
        <v>27</v>
      </c>
      <c r="Q23" s="6">
        <v>108</v>
      </c>
      <c r="R23" s="6">
        <v>0</v>
      </c>
      <c r="S23" s="6">
        <v>0</v>
      </c>
      <c r="T23" s="4">
        <f t="shared" si="1"/>
        <v>108</v>
      </c>
      <c r="U23" s="4">
        <f t="shared" si="2"/>
        <v>9</v>
      </c>
    </row>
    <row r="24" spans="1:21" ht="12.75">
      <c r="A24" s="2">
        <v>1421</v>
      </c>
      <c r="B24" t="s">
        <v>91</v>
      </c>
      <c r="C24" s="6">
        <v>62</v>
      </c>
      <c r="D24" s="6">
        <v>8</v>
      </c>
      <c r="E24" s="6">
        <v>0</v>
      </c>
      <c r="F24" s="4">
        <f t="shared" si="0"/>
        <v>62.4</v>
      </c>
      <c r="G24" s="4">
        <f t="shared" si="3"/>
        <v>5.2</v>
      </c>
      <c r="H24" s="4">
        <v>5.2</v>
      </c>
      <c r="L24" s="4" t="s">
        <v>103</v>
      </c>
      <c r="M24" s="4">
        <v>62</v>
      </c>
      <c r="N24" s="4">
        <f t="shared" si="4"/>
        <v>5.166666666666667</v>
      </c>
      <c r="O24" s="4">
        <v>5.167</v>
      </c>
      <c r="Q24" s="6">
        <v>114</v>
      </c>
      <c r="R24" s="6">
        <v>0</v>
      </c>
      <c r="S24" s="6">
        <v>0</v>
      </c>
      <c r="T24" s="4">
        <f t="shared" si="1"/>
        <v>114</v>
      </c>
      <c r="U24" s="4">
        <f t="shared" si="2"/>
        <v>9.5</v>
      </c>
    </row>
    <row r="25" spans="1:21" ht="12.75">
      <c r="A25" s="2">
        <v>1422</v>
      </c>
      <c r="B25" t="s">
        <v>62</v>
      </c>
      <c r="C25" s="6">
        <v>60</v>
      </c>
      <c r="D25" s="6">
        <v>0</v>
      </c>
      <c r="E25" s="6">
        <v>0</v>
      </c>
      <c r="F25" s="4">
        <f t="shared" si="0"/>
        <v>60</v>
      </c>
      <c r="G25" s="4">
        <f t="shared" si="3"/>
        <v>5</v>
      </c>
      <c r="H25" s="4">
        <v>5</v>
      </c>
      <c r="L25" s="4" t="s">
        <v>60</v>
      </c>
      <c r="M25" s="4">
        <v>60</v>
      </c>
      <c r="N25" s="4">
        <f t="shared" si="4"/>
        <v>5</v>
      </c>
      <c r="O25" s="4">
        <v>5</v>
      </c>
      <c r="Q25" s="6">
        <v>103</v>
      </c>
      <c r="R25" s="6">
        <v>4</v>
      </c>
      <c r="S25" s="6">
        <v>0</v>
      </c>
      <c r="T25" s="4">
        <f t="shared" si="1"/>
        <v>103.2</v>
      </c>
      <c r="U25" s="4">
        <f t="shared" si="2"/>
        <v>8.6</v>
      </c>
    </row>
    <row r="26" spans="1:21" ht="12.75">
      <c r="A26" s="2">
        <v>1423</v>
      </c>
      <c r="B26" t="s">
        <v>102</v>
      </c>
      <c r="C26" s="6">
        <v>62</v>
      </c>
      <c r="D26" s="6">
        <v>8</v>
      </c>
      <c r="E26" s="6">
        <v>0</v>
      </c>
      <c r="F26" s="4">
        <f t="shared" si="0"/>
        <v>62.4</v>
      </c>
      <c r="G26" s="4">
        <f t="shared" si="3"/>
        <v>5.2</v>
      </c>
      <c r="H26" s="4">
        <v>5.2</v>
      </c>
      <c r="L26" s="4" t="s">
        <v>54</v>
      </c>
      <c r="M26" s="4">
        <v>56.4</v>
      </c>
      <c r="N26" s="4">
        <f t="shared" si="4"/>
        <v>4.7</v>
      </c>
      <c r="O26" s="4">
        <v>4.7</v>
      </c>
      <c r="Q26" s="6">
        <v>102</v>
      </c>
      <c r="R26" s="6">
        <v>0</v>
      </c>
      <c r="S26" s="6">
        <v>0</v>
      </c>
      <c r="T26" s="4">
        <f t="shared" si="1"/>
        <v>102</v>
      </c>
      <c r="U26" s="4">
        <f t="shared" si="2"/>
        <v>8.5</v>
      </c>
    </row>
    <row r="27" spans="1:23" ht="12.75">
      <c r="A27" s="2">
        <v>1424</v>
      </c>
      <c r="B27" t="s">
        <v>66</v>
      </c>
      <c r="C27" s="6">
        <v>60</v>
      </c>
      <c r="D27" s="6">
        <v>0</v>
      </c>
      <c r="E27" s="6">
        <v>0</v>
      </c>
      <c r="F27" s="4">
        <f t="shared" si="0"/>
        <v>60</v>
      </c>
      <c r="G27" s="4">
        <f t="shared" si="3"/>
        <v>5</v>
      </c>
      <c r="H27" s="4">
        <v>5</v>
      </c>
      <c r="L27" s="4" t="s">
        <v>65</v>
      </c>
      <c r="M27" s="4">
        <v>60</v>
      </c>
      <c r="N27" s="4">
        <f t="shared" si="4"/>
        <v>5</v>
      </c>
      <c r="O27" s="4">
        <v>5</v>
      </c>
      <c r="Q27" s="6">
        <v>108</v>
      </c>
      <c r="R27" s="6">
        <v>0</v>
      </c>
      <c r="S27" s="6">
        <v>0</v>
      </c>
      <c r="T27" s="4">
        <f t="shared" si="1"/>
        <v>108</v>
      </c>
      <c r="U27" s="4">
        <f t="shared" si="2"/>
        <v>9</v>
      </c>
      <c r="V27" s="6">
        <v>72</v>
      </c>
      <c r="W27" s="6">
        <f aca="true" t="shared" si="5" ref="W27:W58">(T27*20)/V27</f>
        <v>30</v>
      </c>
    </row>
    <row r="28" spans="1:23" ht="12.75">
      <c r="A28" s="2">
        <v>1425</v>
      </c>
      <c r="B28" t="s">
        <v>90</v>
      </c>
      <c r="C28" s="6">
        <v>67</v>
      </c>
      <c r="D28" s="6">
        <v>4</v>
      </c>
      <c r="E28" s="6">
        <v>0</v>
      </c>
      <c r="F28" s="4">
        <f t="shared" si="0"/>
        <v>67.2</v>
      </c>
      <c r="G28" s="4">
        <f t="shared" si="3"/>
        <v>5.6000000000000005</v>
      </c>
      <c r="H28" s="4">
        <v>5.555</v>
      </c>
      <c r="L28" s="4" t="s">
        <v>77</v>
      </c>
      <c r="M28" s="4">
        <v>58.2</v>
      </c>
      <c r="N28" s="4">
        <f t="shared" si="4"/>
        <v>4.8500000000000005</v>
      </c>
      <c r="O28" s="4">
        <v>4.85</v>
      </c>
      <c r="Q28" s="6">
        <v>111</v>
      </c>
      <c r="R28" s="6">
        <v>0</v>
      </c>
      <c r="S28" s="6">
        <v>0</v>
      </c>
      <c r="T28" s="4">
        <f t="shared" si="1"/>
        <v>111</v>
      </c>
      <c r="U28" s="4">
        <f t="shared" si="2"/>
        <v>9.25</v>
      </c>
      <c r="V28" s="6">
        <v>74</v>
      </c>
      <c r="W28" s="6">
        <f t="shared" si="5"/>
        <v>30</v>
      </c>
    </row>
    <row r="29" spans="1:23" ht="12.75">
      <c r="A29" s="2">
        <v>1426</v>
      </c>
      <c r="F29" s="4"/>
      <c r="G29" s="4">
        <f>(G28+G30)/2</f>
        <v>5.25</v>
      </c>
      <c r="H29" s="4">
        <v>5.2</v>
      </c>
      <c r="L29" s="4" t="s">
        <v>60</v>
      </c>
      <c r="M29" s="4">
        <v>58.8</v>
      </c>
      <c r="N29" s="4">
        <f t="shared" si="4"/>
        <v>4.8999999999999995</v>
      </c>
      <c r="O29" s="4">
        <v>4.9</v>
      </c>
      <c r="Q29" s="6">
        <f>(123+114)/2</f>
        <v>118.5</v>
      </c>
      <c r="R29" s="6">
        <v>0</v>
      </c>
      <c r="S29" s="6">
        <v>0</v>
      </c>
      <c r="T29" s="4">
        <f t="shared" si="1"/>
        <v>118.5</v>
      </c>
      <c r="U29" s="4">
        <f t="shared" si="2"/>
        <v>9.875</v>
      </c>
      <c r="V29" s="6">
        <f>(82+76)/2</f>
        <v>79</v>
      </c>
      <c r="W29" s="6">
        <f t="shared" si="5"/>
        <v>30</v>
      </c>
    </row>
    <row r="30" spans="1:23" ht="12.75">
      <c r="A30" s="2">
        <v>1427</v>
      </c>
      <c r="B30" t="s">
        <v>90</v>
      </c>
      <c r="C30" s="6">
        <v>58</v>
      </c>
      <c r="D30" s="6">
        <v>16</v>
      </c>
      <c r="E30" s="6">
        <v>0</v>
      </c>
      <c r="F30" s="4">
        <f aca="true" t="shared" si="6" ref="F30:F61">C30+(D30/20)+(E30/240)</f>
        <v>58.8</v>
      </c>
      <c r="G30" s="4">
        <f>F30/12</f>
        <v>4.8999999999999995</v>
      </c>
      <c r="H30" s="4">
        <v>4.9</v>
      </c>
      <c r="L30" s="4" t="s">
        <v>78</v>
      </c>
      <c r="M30" s="4">
        <v>61.4</v>
      </c>
      <c r="N30" s="4">
        <f t="shared" si="4"/>
        <v>5.116666666666666</v>
      </c>
      <c r="O30" s="4">
        <v>5.117</v>
      </c>
      <c r="Q30" s="6">
        <v>138</v>
      </c>
      <c r="R30" s="6">
        <v>16</v>
      </c>
      <c r="S30" s="6">
        <v>0</v>
      </c>
      <c r="T30" s="4">
        <f t="shared" si="1"/>
        <v>138.8</v>
      </c>
      <c r="U30" s="4">
        <f t="shared" si="2"/>
        <v>11.566666666666668</v>
      </c>
      <c r="V30" s="6">
        <v>84</v>
      </c>
      <c r="W30" s="6">
        <f t="shared" si="5"/>
        <v>33.04761904761905</v>
      </c>
    </row>
    <row r="31" spans="1:23" ht="12.75">
      <c r="A31" s="2">
        <v>1428</v>
      </c>
      <c r="B31" t="s">
        <v>90</v>
      </c>
      <c r="C31" s="6">
        <v>56</v>
      </c>
      <c r="D31" s="6">
        <v>8</v>
      </c>
      <c r="E31" s="6">
        <v>0</v>
      </c>
      <c r="F31" s="4">
        <f t="shared" si="6"/>
        <v>56.4</v>
      </c>
      <c r="G31" s="4">
        <f>F31/12</f>
        <v>4.7</v>
      </c>
      <c r="H31" s="4">
        <v>5</v>
      </c>
      <c r="L31" s="4" t="s">
        <v>52</v>
      </c>
      <c r="M31" s="4">
        <v>60</v>
      </c>
      <c r="N31" s="4">
        <f t="shared" si="4"/>
        <v>5</v>
      </c>
      <c r="O31" s="4">
        <v>5</v>
      </c>
      <c r="Q31" s="6">
        <v>176</v>
      </c>
      <c r="R31" s="6">
        <v>18</v>
      </c>
      <c r="S31" s="6">
        <v>0</v>
      </c>
      <c r="T31" s="4">
        <f t="shared" si="1"/>
        <v>176.9</v>
      </c>
      <c r="U31" s="4">
        <f t="shared" si="2"/>
        <v>14.741666666666667</v>
      </c>
      <c r="V31" s="6">
        <v>112</v>
      </c>
      <c r="W31" s="6">
        <f t="shared" si="5"/>
        <v>31.589285714285715</v>
      </c>
    </row>
    <row r="32" spans="1:23" ht="12.75">
      <c r="A32" s="2">
        <v>1429</v>
      </c>
      <c r="F32" s="4">
        <f t="shared" si="6"/>
        <v>0</v>
      </c>
      <c r="G32" s="4">
        <f>G31+0.3333*(G34-G31)</f>
        <v>5.13329</v>
      </c>
      <c r="H32" s="4">
        <v>6.05</v>
      </c>
      <c r="L32" s="4" t="s">
        <v>31</v>
      </c>
      <c r="M32" s="4">
        <v>55.2</v>
      </c>
      <c r="N32" s="4">
        <f t="shared" si="4"/>
        <v>4.6000000000000005</v>
      </c>
      <c r="O32" s="4">
        <v>4.6</v>
      </c>
      <c r="Q32" s="6">
        <v>156</v>
      </c>
      <c r="R32" s="6">
        <v>0</v>
      </c>
      <c r="S32" s="6">
        <v>0</v>
      </c>
      <c r="T32" s="4">
        <f t="shared" si="1"/>
        <v>156</v>
      </c>
      <c r="U32" s="4">
        <f t="shared" si="2"/>
        <v>13</v>
      </c>
      <c r="W32" s="6" t="e">
        <f t="shared" si="5"/>
        <v>#DIV/0!</v>
      </c>
    </row>
    <row r="33" spans="1:23" ht="12.75">
      <c r="A33" s="2">
        <v>1430</v>
      </c>
      <c r="F33" s="4">
        <f t="shared" si="6"/>
        <v>0</v>
      </c>
      <c r="G33" s="4">
        <f>(G32+G34)/2</f>
        <v>5.566644999999999</v>
      </c>
      <c r="N33" s="4">
        <f t="shared" si="4"/>
        <v>0</v>
      </c>
      <c r="T33" s="4">
        <f t="shared" si="1"/>
        <v>0</v>
      </c>
      <c r="U33" s="4">
        <f t="shared" si="2"/>
        <v>0</v>
      </c>
      <c r="W33" s="6" t="e">
        <f t="shared" si="5"/>
        <v>#DIV/0!</v>
      </c>
    </row>
    <row r="34" spans="1:23" ht="12.75">
      <c r="A34" s="2">
        <v>1431</v>
      </c>
      <c r="B34" t="s">
        <v>105</v>
      </c>
      <c r="C34" s="6">
        <v>72</v>
      </c>
      <c r="D34" s="6">
        <v>0</v>
      </c>
      <c r="E34" s="6">
        <v>0</v>
      </c>
      <c r="F34" s="4">
        <f t="shared" si="6"/>
        <v>72</v>
      </c>
      <c r="G34" s="4">
        <f aca="true" t="shared" si="7" ref="G34:G43">F34/12</f>
        <v>6</v>
      </c>
      <c r="H34" s="4">
        <v>6</v>
      </c>
      <c r="I34" s="4">
        <v>48</v>
      </c>
      <c r="J34" s="4">
        <f>(F34*20)/I34</f>
        <v>30</v>
      </c>
      <c r="L34" s="4" t="s">
        <v>60</v>
      </c>
      <c r="M34" s="4">
        <v>66</v>
      </c>
      <c r="N34" s="4">
        <f t="shared" si="4"/>
        <v>5.5</v>
      </c>
      <c r="O34" s="4">
        <v>5.5</v>
      </c>
      <c r="T34" s="4">
        <f t="shared" si="1"/>
        <v>0</v>
      </c>
      <c r="U34" s="4">
        <f t="shared" si="2"/>
        <v>0</v>
      </c>
      <c r="W34" s="6" t="e">
        <f t="shared" si="5"/>
        <v>#DIV/0!</v>
      </c>
    </row>
    <row r="35" spans="1:23" ht="12.75">
      <c r="A35" s="2">
        <v>1432</v>
      </c>
      <c r="B35" t="s">
        <v>53</v>
      </c>
      <c r="C35" s="6">
        <v>72</v>
      </c>
      <c r="D35" s="6">
        <v>0</v>
      </c>
      <c r="E35" s="6">
        <v>0</v>
      </c>
      <c r="F35" s="4">
        <f t="shared" si="6"/>
        <v>72</v>
      </c>
      <c r="G35" s="4">
        <f t="shared" si="7"/>
        <v>6</v>
      </c>
      <c r="H35" s="4">
        <v>6</v>
      </c>
      <c r="I35" s="4">
        <v>48</v>
      </c>
      <c r="J35" s="4">
        <f>(F35*20)/I35</f>
        <v>30</v>
      </c>
      <c r="L35" s="4" t="s">
        <v>54</v>
      </c>
      <c r="M35" s="4">
        <v>64.8</v>
      </c>
      <c r="N35" s="4">
        <f t="shared" si="4"/>
        <v>5.3999999999999995</v>
      </c>
      <c r="O35" s="4">
        <v>5.4</v>
      </c>
      <c r="T35" s="4">
        <f t="shared" si="1"/>
        <v>0</v>
      </c>
      <c r="U35" s="4">
        <f t="shared" si="2"/>
        <v>0</v>
      </c>
      <c r="W35" s="6" t="e">
        <f t="shared" si="5"/>
        <v>#DIV/0!</v>
      </c>
    </row>
    <row r="36" spans="1:23" ht="12.75">
      <c r="A36" s="2">
        <v>1433</v>
      </c>
      <c r="B36" t="s">
        <v>52</v>
      </c>
      <c r="C36" s="6">
        <v>72</v>
      </c>
      <c r="D36" s="6">
        <v>0</v>
      </c>
      <c r="E36" s="6">
        <v>0</v>
      </c>
      <c r="F36" s="4">
        <f t="shared" si="6"/>
        <v>72</v>
      </c>
      <c r="G36" s="4">
        <f t="shared" si="7"/>
        <v>6</v>
      </c>
      <c r="H36" s="4">
        <v>6</v>
      </c>
      <c r="I36" s="4">
        <v>48</v>
      </c>
      <c r="J36" s="4">
        <f>(F36*20)/I36</f>
        <v>30</v>
      </c>
      <c r="L36" s="4" t="s">
        <v>52</v>
      </c>
      <c r="M36" s="4">
        <v>66</v>
      </c>
      <c r="N36" s="4">
        <f t="shared" si="4"/>
        <v>5.5</v>
      </c>
      <c r="O36" s="4">
        <v>5.5</v>
      </c>
      <c r="T36" s="4">
        <f t="shared" si="1"/>
        <v>0</v>
      </c>
      <c r="U36" s="4">
        <f t="shared" si="2"/>
        <v>0</v>
      </c>
      <c r="W36" s="6" t="e">
        <f t="shared" si="5"/>
        <v>#DIV/0!</v>
      </c>
    </row>
    <row r="37" spans="1:23" ht="12.75">
      <c r="A37" s="2">
        <v>1434</v>
      </c>
      <c r="B37" t="s">
        <v>105</v>
      </c>
      <c r="C37" s="6">
        <v>72</v>
      </c>
      <c r="D37" s="6">
        <v>0</v>
      </c>
      <c r="E37" s="6">
        <v>0</v>
      </c>
      <c r="F37" s="4">
        <f t="shared" si="6"/>
        <v>72</v>
      </c>
      <c r="G37" s="4">
        <f t="shared" si="7"/>
        <v>6</v>
      </c>
      <c r="H37" s="4">
        <v>6</v>
      </c>
      <c r="I37" s="4">
        <v>48</v>
      </c>
      <c r="J37" s="4">
        <f>(F37*20)/I37</f>
        <v>30</v>
      </c>
      <c r="L37" s="4" t="s">
        <v>105</v>
      </c>
      <c r="M37" s="4">
        <v>66</v>
      </c>
      <c r="N37" s="4">
        <f t="shared" si="4"/>
        <v>5.5</v>
      </c>
      <c r="O37" s="4">
        <v>5.5</v>
      </c>
      <c r="T37" s="4">
        <f t="shared" si="1"/>
        <v>0</v>
      </c>
      <c r="U37" s="4">
        <f t="shared" si="2"/>
        <v>0</v>
      </c>
      <c r="W37" s="6" t="e">
        <f t="shared" si="5"/>
        <v>#DIV/0!</v>
      </c>
    </row>
    <row r="38" spans="1:23" ht="12.75">
      <c r="A38" s="2">
        <v>1435</v>
      </c>
      <c r="B38" t="s">
        <v>34</v>
      </c>
      <c r="C38" s="6">
        <v>72</v>
      </c>
      <c r="D38" s="6">
        <v>0</v>
      </c>
      <c r="E38" s="6">
        <v>0</v>
      </c>
      <c r="F38" s="4">
        <f t="shared" si="6"/>
        <v>72</v>
      </c>
      <c r="G38" s="4">
        <f t="shared" si="7"/>
        <v>6</v>
      </c>
      <c r="H38" s="4">
        <v>6</v>
      </c>
      <c r="I38" s="4">
        <v>50</v>
      </c>
      <c r="J38" s="4">
        <f>(F38*20)/I38</f>
        <v>28.8</v>
      </c>
      <c r="L38" s="4" t="s">
        <v>79</v>
      </c>
      <c r="M38" s="4">
        <v>66</v>
      </c>
      <c r="N38" s="4">
        <f t="shared" si="4"/>
        <v>5.5</v>
      </c>
      <c r="O38" s="4">
        <v>5.5</v>
      </c>
      <c r="T38" s="4">
        <f t="shared" si="1"/>
        <v>0</v>
      </c>
      <c r="U38" s="4">
        <f t="shared" si="2"/>
        <v>0</v>
      </c>
      <c r="W38" s="6" t="e">
        <f t="shared" si="5"/>
        <v>#DIV/0!</v>
      </c>
    </row>
    <row r="39" spans="1:23" ht="12.75">
      <c r="A39" s="2">
        <v>1436</v>
      </c>
      <c r="B39" t="s">
        <v>90</v>
      </c>
      <c r="C39" s="6">
        <v>72</v>
      </c>
      <c r="D39" s="6">
        <v>10</v>
      </c>
      <c r="E39" s="6">
        <v>0</v>
      </c>
      <c r="F39" s="4">
        <f t="shared" si="6"/>
        <v>72.5</v>
      </c>
      <c r="G39" s="4">
        <f t="shared" si="7"/>
        <v>6.041666666666667</v>
      </c>
      <c r="H39" s="4">
        <v>6.042</v>
      </c>
      <c r="L39" s="4" t="s">
        <v>60</v>
      </c>
      <c r="M39" s="4">
        <v>65.4</v>
      </c>
      <c r="N39" s="4">
        <f t="shared" si="4"/>
        <v>5.45</v>
      </c>
      <c r="O39" s="4">
        <v>5.45</v>
      </c>
      <c r="Q39" s="6">
        <v>123</v>
      </c>
      <c r="R39" s="6">
        <v>1</v>
      </c>
      <c r="S39" s="6">
        <v>0</v>
      </c>
      <c r="T39" s="4">
        <f t="shared" si="1"/>
        <v>123.05</v>
      </c>
      <c r="U39" s="4">
        <f t="shared" si="2"/>
        <v>10.254166666666666</v>
      </c>
      <c r="W39" s="6" t="e">
        <f t="shared" si="5"/>
        <v>#DIV/0!</v>
      </c>
    </row>
    <row r="40" spans="1:23" ht="12.75">
      <c r="A40" s="2">
        <v>1437</v>
      </c>
      <c r="B40" t="s">
        <v>105</v>
      </c>
      <c r="C40" s="6">
        <v>87</v>
      </c>
      <c r="D40" s="6">
        <v>12</v>
      </c>
      <c r="E40" s="6">
        <v>0</v>
      </c>
      <c r="F40" s="4">
        <f t="shared" si="6"/>
        <v>87.6</v>
      </c>
      <c r="G40" s="4">
        <f t="shared" si="7"/>
        <v>7.3</v>
      </c>
      <c r="H40" s="4">
        <v>7.3</v>
      </c>
      <c r="L40" s="4" t="s">
        <v>105</v>
      </c>
      <c r="M40" s="4">
        <v>72</v>
      </c>
      <c r="N40" s="4">
        <f t="shared" si="4"/>
        <v>6</v>
      </c>
      <c r="O40" s="4">
        <v>6</v>
      </c>
      <c r="T40" s="4">
        <f t="shared" si="1"/>
        <v>0</v>
      </c>
      <c r="U40" s="4">
        <f t="shared" si="2"/>
        <v>0</v>
      </c>
      <c r="W40" s="6" t="e">
        <f t="shared" si="5"/>
        <v>#DIV/0!</v>
      </c>
    </row>
    <row r="41" spans="1:25" ht="12.75">
      <c r="A41" s="2">
        <v>1438</v>
      </c>
      <c r="B41" t="s">
        <v>105</v>
      </c>
      <c r="C41" s="6">
        <v>72</v>
      </c>
      <c r="D41" s="6">
        <v>0</v>
      </c>
      <c r="E41" s="6">
        <v>0</v>
      </c>
      <c r="F41" s="4">
        <f t="shared" si="6"/>
        <v>72</v>
      </c>
      <c r="G41" s="4">
        <f t="shared" si="7"/>
        <v>6</v>
      </c>
      <c r="H41" s="4">
        <v>6</v>
      </c>
      <c r="L41" s="4" t="s">
        <v>105</v>
      </c>
      <c r="M41" s="4">
        <v>72</v>
      </c>
      <c r="N41" s="4">
        <f t="shared" si="4"/>
        <v>6</v>
      </c>
      <c r="O41" s="4">
        <v>6</v>
      </c>
      <c r="T41" s="4">
        <f t="shared" si="1"/>
        <v>0</v>
      </c>
      <c r="U41" s="4">
        <f t="shared" si="2"/>
        <v>0</v>
      </c>
      <c r="W41" s="6" t="e">
        <f t="shared" si="5"/>
        <v>#DIV/0!</v>
      </c>
      <c r="Y41" t="s">
        <v>30</v>
      </c>
    </row>
    <row r="42" spans="1:23" ht="12.75">
      <c r="A42" s="2">
        <v>1439</v>
      </c>
      <c r="B42" t="s">
        <v>69</v>
      </c>
      <c r="C42" s="6">
        <v>84</v>
      </c>
      <c r="D42" s="6">
        <v>0</v>
      </c>
      <c r="E42" s="6">
        <v>0</v>
      </c>
      <c r="F42" s="4">
        <f t="shared" si="6"/>
        <v>84</v>
      </c>
      <c r="G42" s="4">
        <f t="shared" si="7"/>
        <v>7</v>
      </c>
      <c r="H42" s="4">
        <v>7</v>
      </c>
      <c r="N42" s="4">
        <f t="shared" si="4"/>
        <v>0</v>
      </c>
      <c r="O42" s="4">
        <v>6.125</v>
      </c>
      <c r="T42" s="4">
        <f t="shared" si="1"/>
        <v>0</v>
      </c>
      <c r="U42" s="4">
        <f t="shared" si="2"/>
        <v>0</v>
      </c>
      <c r="W42" s="6" t="e">
        <f t="shared" si="5"/>
        <v>#DIV/0!</v>
      </c>
    </row>
    <row r="43" spans="1:23" ht="12.75">
      <c r="A43" s="2">
        <v>1440</v>
      </c>
      <c r="B43" t="s">
        <v>105</v>
      </c>
      <c r="C43" s="6">
        <v>75</v>
      </c>
      <c r="D43" s="6">
        <v>12</v>
      </c>
      <c r="E43" s="6">
        <v>0</v>
      </c>
      <c r="F43" s="4">
        <f t="shared" si="6"/>
        <v>75.6</v>
      </c>
      <c r="G43" s="4">
        <f t="shared" si="7"/>
        <v>6.3</v>
      </c>
      <c r="H43" s="4">
        <v>6.3</v>
      </c>
      <c r="L43" s="4" t="s">
        <v>52</v>
      </c>
      <c r="M43" s="4">
        <v>75</v>
      </c>
      <c r="N43" s="4">
        <f t="shared" si="4"/>
        <v>6.25</v>
      </c>
      <c r="O43" s="4">
        <v>6.25</v>
      </c>
      <c r="T43" s="4">
        <f aca="true" t="shared" si="8" ref="T43:T74">Q43+(R43/20)+(S43/240)</f>
        <v>0</v>
      </c>
      <c r="U43" s="4">
        <f aca="true" t="shared" si="9" ref="U43:U74">T43/12</f>
        <v>0</v>
      </c>
      <c r="W43" s="6" t="e">
        <f t="shared" si="5"/>
        <v>#DIV/0!</v>
      </c>
    </row>
    <row r="44" spans="1:23" ht="12.75">
      <c r="A44" s="2">
        <v>1441</v>
      </c>
      <c r="F44" s="4">
        <f t="shared" si="6"/>
        <v>0</v>
      </c>
      <c r="G44" s="4">
        <f>(G43+G45)/2</f>
        <v>6.419270833333334</v>
      </c>
      <c r="T44" s="4">
        <f t="shared" si="8"/>
        <v>0</v>
      </c>
      <c r="U44" s="4">
        <f t="shared" si="9"/>
        <v>0</v>
      </c>
      <c r="W44" s="6" t="e">
        <f t="shared" si="5"/>
        <v>#DIV/0!</v>
      </c>
    </row>
    <row r="45" spans="1:23" ht="12.75">
      <c r="A45" s="2">
        <v>1442</v>
      </c>
      <c r="F45" s="4">
        <f t="shared" si="6"/>
        <v>0</v>
      </c>
      <c r="G45" s="4">
        <f>(G43+G47)/2</f>
        <v>6.538541666666667</v>
      </c>
      <c r="T45" s="4">
        <f t="shared" si="8"/>
        <v>0</v>
      </c>
      <c r="U45" s="4">
        <f t="shared" si="9"/>
        <v>0</v>
      </c>
      <c r="W45" s="6" t="e">
        <f t="shared" si="5"/>
        <v>#DIV/0!</v>
      </c>
    </row>
    <row r="46" spans="1:23" ht="12.75">
      <c r="A46" s="2">
        <v>1443</v>
      </c>
      <c r="F46" s="4">
        <f t="shared" si="6"/>
        <v>0</v>
      </c>
      <c r="G46" s="4">
        <f>(G45+G47)/2</f>
        <v>6.6578125</v>
      </c>
      <c r="T46" s="4">
        <f t="shared" si="8"/>
        <v>0</v>
      </c>
      <c r="U46" s="4">
        <f t="shared" si="9"/>
        <v>0</v>
      </c>
      <c r="W46" s="6" t="e">
        <f t="shared" si="5"/>
        <v>#DIV/0!</v>
      </c>
    </row>
    <row r="47" spans="1:23" ht="12.75">
      <c r="A47" s="2">
        <v>1444</v>
      </c>
      <c r="F47" s="4">
        <f t="shared" si="6"/>
        <v>0</v>
      </c>
      <c r="G47" s="4">
        <f>(G43+G51)/2</f>
        <v>6.777083333333334</v>
      </c>
      <c r="T47" s="4">
        <f t="shared" si="8"/>
        <v>0</v>
      </c>
      <c r="U47" s="4">
        <f t="shared" si="9"/>
        <v>0</v>
      </c>
      <c r="W47" s="6" t="e">
        <f t="shared" si="5"/>
        <v>#DIV/0!</v>
      </c>
    </row>
    <row r="48" spans="1:23" ht="12.75">
      <c r="A48" s="2">
        <v>1445</v>
      </c>
      <c r="F48" s="4">
        <f t="shared" si="6"/>
        <v>0</v>
      </c>
      <c r="G48" s="4">
        <f>(G47+G49)/2</f>
        <v>6.896354166666667</v>
      </c>
      <c r="T48" s="4">
        <f t="shared" si="8"/>
        <v>0</v>
      </c>
      <c r="U48" s="4">
        <f t="shared" si="9"/>
        <v>0</v>
      </c>
      <c r="W48" s="6" t="e">
        <f t="shared" si="5"/>
        <v>#DIV/0!</v>
      </c>
    </row>
    <row r="49" spans="1:23" ht="12.75">
      <c r="A49" s="2">
        <v>1446</v>
      </c>
      <c r="F49" s="4">
        <f t="shared" si="6"/>
        <v>0</v>
      </c>
      <c r="G49" s="4">
        <f>(G47+G51)/2</f>
        <v>7.015625</v>
      </c>
      <c r="T49" s="4">
        <f t="shared" si="8"/>
        <v>0</v>
      </c>
      <c r="U49" s="4">
        <f t="shared" si="9"/>
        <v>0</v>
      </c>
      <c r="W49" s="6" t="e">
        <f t="shared" si="5"/>
        <v>#DIV/0!</v>
      </c>
    </row>
    <row r="50" spans="1:23" ht="12.75">
      <c r="A50" s="2">
        <v>1447</v>
      </c>
      <c r="F50" s="4">
        <f t="shared" si="6"/>
        <v>0</v>
      </c>
      <c r="G50" s="4">
        <f>(G49+G51)/2</f>
        <v>7.134895833333333</v>
      </c>
      <c r="T50" s="4">
        <f t="shared" si="8"/>
        <v>0</v>
      </c>
      <c r="U50" s="4">
        <f t="shared" si="9"/>
        <v>0</v>
      </c>
      <c r="W50" s="6" t="e">
        <f t="shared" si="5"/>
        <v>#DIV/0!</v>
      </c>
    </row>
    <row r="51" spans="1:23" ht="12.75">
      <c r="A51" s="2">
        <v>1448</v>
      </c>
      <c r="B51" t="s">
        <v>105</v>
      </c>
      <c r="C51" s="6">
        <v>87</v>
      </c>
      <c r="D51" s="6">
        <v>1</v>
      </c>
      <c r="E51" s="6">
        <v>0</v>
      </c>
      <c r="F51" s="4">
        <f t="shared" si="6"/>
        <v>87.05</v>
      </c>
      <c r="G51" s="4">
        <f aca="true" t="shared" si="10" ref="G51:G68">F51/12</f>
        <v>7.254166666666666</v>
      </c>
      <c r="H51" s="4">
        <v>7.254</v>
      </c>
      <c r="T51" s="4">
        <f t="shared" si="8"/>
        <v>0</v>
      </c>
      <c r="U51" s="4">
        <f t="shared" si="9"/>
        <v>0</v>
      </c>
      <c r="W51" s="6" t="e">
        <f t="shared" si="5"/>
        <v>#DIV/0!</v>
      </c>
    </row>
    <row r="52" spans="1:23" ht="12.75">
      <c r="A52" s="2">
        <v>1449</v>
      </c>
      <c r="B52" t="s">
        <v>67</v>
      </c>
      <c r="C52" s="6">
        <v>97</v>
      </c>
      <c r="D52" s="6">
        <v>12</v>
      </c>
      <c r="E52" s="6">
        <v>0</v>
      </c>
      <c r="F52" s="4">
        <f t="shared" si="6"/>
        <v>97.6</v>
      </c>
      <c r="G52" s="4">
        <f t="shared" si="10"/>
        <v>8.133333333333333</v>
      </c>
      <c r="H52" s="4">
        <v>8.133</v>
      </c>
      <c r="T52" s="4">
        <f t="shared" si="8"/>
        <v>0</v>
      </c>
      <c r="U52" s="4">
        <f t="shared" si="9"/>
        <v>0</v>
      </c>
      <c r="W52" s="6" t="e">
        <f t="shared" si="5"/>
        <v>#DIV/0!</v>
      </c>
    </row>
    <row r="53" spans="1:23" ht="12.75">
      <c r="A53" s="2">
        <v>1450</v>
      </c>
      <c r="B53" t="s">
        <v>69</v>
      </c>
      <c r="C53" s="6">
        <v>90</v>
      </c>
      <c r="D53" s="6">
        <v>0</v>
      </c>
      <c r="E53" s="6">
        <v>0</v>
      </c>
      <c r="F53" s="4">
        <f t="shared" si="6"/>
        <v>90</v>
      </c>
      <c r="G53" s="4">
        <f t="shared" si="10"/>
        <v>7.5</v>
      </c>
      <c r="H53" s="4">
        <v>7.5</v>
      </c>
      <c r="T53" s="4">
        <f t="shared" si="8"/>
        <v>0</v>
      </c>
      <c r="U53" s="4">
        <f t="shared" si="9"/>
        <v>0</v>
      </c>
      <c r="W53" s="6" t="e">
        <f t="shared" si="5"/>
        <v>#DIV/0!</v>
      </c>
    </row>
    <row r="54" spans="1:23" ht="12.75">
      <c r="A54" s="2">
        <v>1451</v>
      </c>
      <c r="B54" t="s">
        <v>67</v>
      </c>
      <c r="C54" s="6">
        <v>88</v>
      </c>
      <c r="D54" s="6">
        <v>0</v>
      </c>
      <c r="E54" s="6">
        <v>0</v>
      </c>
      <c r="F54" s="4">
        <f t="shared" si="6"/>
        <v>88</v>
      </c>
      <c r="G54" s="4">
        <f t="shared" si="10"/>
        <v>7.333333333333333</v>
      </c>
      <c r="H54" s="4">
        <v>7.333</v>
      </c>
      <c r="T54" s="4">
        <f t="shared" si="8"/>
        <v>0</v>
      </c>
      <c r="U54" s="4">
        <f t="shared" si="9"/>
        <v>0</v>
      </c>
      <c r="W54" s="6" t="e">
        <f t="shared" si="5"/>
        <v>#DIV/0!</v>
      </c>
    </row>
    <row r="55" spans="1:23" ht="12.75">
      <c r="A55" s="2">
        <v>1452</v>
      </c>
      <c r="B55" t="s">
        <v>102</v>
      </c>
      <c r="C55" s="6">
        <v>95</v>
      </c>
      <c r="D55" s="6">
        <v>0</v>
      </c>
      <c r="E55" s="6">
        <v>0</v>
      </c>
      <c r="F55" s="4">
        <f t="shared" si="6"/>
        <v>95</v>
      </c>
      <c r="G55" s="4">
        <f t="shared" si="10"/>
        <v>7.916666666666667</v>
      </c>
      <c r="H55" s="4">
        <v>7.917</v>
      </c>
      <c r="T55" s="4">
        <f t="shared" si="8"/>
        <v>0</v>
      </c>
      <c r="U55" s="4">
        <f t="shared" si="9"/>
        <v>0</v>
      </c>
      <c r="W55" s="6" t="e">
        <f t="shared" si="5"/>
        <v>#DIV/0!</v>
      </c>
    </row>
    <row r="56" spans="1:25" ht="12.75">
      <c r="A56" s="2">
        <v>1453</v>
      </c>
      <c r="B56" t="s">
        <v>90</v>
      </c>
      <c r="C56" s="6">
        <v>84</v>
      </c>
      <c r="D56" s="6">
        <v>0</v>
      </c>
      <c r="E56" s="6">
        <v>0</v>
      </c>
      <c r="F56" s="4">
        <f t="shared" si="6"/>
        <v>84</v>
      </c>
      <c r="G56" s="4">
        <f t="shared" si="10"/>
        <v>7</v>
      </c>
      <c r="H56" s="4">
        <v>7</v>
      </c>
      <c r="Q56" s="6">
        <v>139</v>
      </c>
      <c r="R56" s="6">
        <v>11</v>
      </c>
      <c r="S56" s="6">
        <v>6</v>
      </c>
      <c r="T56" s="4">
        <f t="shared" si="8"/>
        <v>139.57500000000002</v>
      </c>
      <c r="U56" s="4">
        <f t="shared" si="9"/>
        <v>11.631250000000001</v>
      </c>
      <c r="W56" s="6" t="e">
        <f t="shared" si="5"/>
        <v>#DIV/0!</v>
      </c>
      <c r="Y56" t="s">
        <v>28</v>
      </c>
    </row>
    <row r="57" spans="1:25" ht="12.75">
      <c r="A57" s="2">
        <v>1454</v>
      </c>
      <c r="B57" t="s">
        <v>59</v>
      </c>
      <c r="C57" s="6">
        <v>78</v>
      </c>
      <c r="D57" s="6">
        <v>0</v>
      </c>
      <c r="E57" s="6">
        <v>0</v>
      </c>
      <c r="F57" s="4">
        <f t="shared" si="6"/>
        <v>78</v>
      </c>
      <c r="G57" s="4">
        <f t="shared" si="10"/>
        <v>6.5</v>
      </c>
      <c r="H57" s="4">
        <v>6.5</v>
      </c>
      <c r="Q57" s="6">
        <v>139</v>
      </c>
      <c r="R57" s="6">
        <v>15</v>
      </c>
      <c r="S57" s="6">
        <v>6</v>
      </c>
      <c r="T57" s="4">
        <f t="shared" si="8"/>
        <v>139.775</v>
      </c>
      <c r="U57" s="4">
        <f t="shared" si="9"/>
        <v>11.647916666666667</v>
      </c>
      <c r="W57" s="6" t="e">
        <f t="shared" si="5"/>
        <v>#DIV/0!</v>
      </c>
      <c r="Y57" t="s">
        <v>28</v>
      </c>
    </row>
    <row r="58" spans="1:23" ht="12.75">
      <c r="A58" s="2">
        <v>1455</v>
      </c>
      <c r="B58" t="s">
        <v>69</v>
      </c>
      <c r="C58" s="6">
        <f>(82+91)/2</f>
        <v>86.5</v>
      </c>
      <c r="D58" s="6">
        <f>(6+6)/2</f>
        <v>6</v>
      </c>
      <c r="E58" s="6">
        <v>0</v>
      </c>
      <c r="F58" s="4">
        <f t="shared" si="6"/>
        <v>86.8</v>
      </c>
      <c r="G58" s="4">
        <f t="shared" si="10"/>
        <v>7.233333333333333</v>
      </c>
      <c r="H58" s="4">
        <v>7.233</v>
      </c>
      <c r="T58" s="4">
        <f t="shared" si="8"/>
        <v>0</v>
      </c>
      <c r="U58" s="4">
        <f t="shared" si="9"/>
        <v>0</v>
      </c>
      <c r="W58" s="6" t="e">
        <f t="shared" si="5"/>
        <v>#DIV/0!</v>
      </c>
    </row>
    <row r="59" spans="1:23" ht="12.75">
      <c r="A59" s="2">
        <v>1456</v>
      </c>
      <c r="B59" t="s">
        <v>67</v>
      </c>
      <c r="C59" s="6">
        <v>93</v>
      </c>
      <c r="D59" s="6">
        <v>12</v>
      </c>
      <c r="E59" s="6">
        <v>0</v>
      </c>
      <c r="F59" s="4">
        <f t="shared" si="6"/>
        <v>93.6</v>
      </c>
      <c r="G59" s="4">
        <f t="shared" si="10"/>
        <v>7.8</v>
      </c>
      <c r="H59" s="4">
        <v>7.8</v>
      </c>
      <c r="T59" s="4">
        <f t="shared" si="8"/>
        <v>0</v>
      </c>
      <c r="U59" s="4">
        <f t="shared" si="9"/>
        <v>0</v>
      </c>
      <c r="W59" s="6" t="e">
        <f aca="true" t="shared" si="11" ref="W59:W90">(T59*20)/V59</f>
        <v>#DIV/0!</v>
      </c>
    </row>
    <row r="60" spans="1:23" ht="12.75">
      <c r="A60" s="2">
        <v>1457</v>
      </c>
      <c r="B60" t="s">
        <v>105</v>
      </c>
      <c r="C60" s="6">
        <v>98</v>
      </c>
      <c r="D60" s="6">
        <v>0</v>
      </c>
      <c r="E60" s="6">
        <v>0</v>
      </c>
      <c r="F60" s="4">
        <f t="shared" si="6"/>
        <v>98</v>
      </c>
      <c r="G60" s="4">
        <f t="shared" si="10"/>
        <v>8.166666666666666</v>
      </c>
      <c r="H60" s="4">
        <v>8.167</v>
      </c>
      <c r="T60" s="4">
        <f t="shared" si="8"/>
        <v>0</v>
      </c>
      <c r="U60" s="4">
        <f t="shared" si="9"/>
        <v>0</v>
      </c>
      <c r="W60" s="6" t="e">
        <f t="shared" si="11"/>
        <v>#DIV/0!</v>
      </c>
    </row>
    <row r="61" spans="1:23" ht="12.75">
      <c r="A61" s="2">
        <v>1458</v>
      </c>
      <c r="B61" t="s">
        <v>80</v>
      </c>
      <c r="C61" s="6">
        <v>96</v>
      </c>
      <c r="D61" s="6">
        <v>0</v>
      </c>
      <c r="E61" s="6">
        <v>0</v>
      </c>
      <c r="F61" s="4">
        <f t="shared" si="6"/>
        <v>96</v>
      </c>
      <c r="G61" s="4">
        <f t="shared" si="10"/>
        <v>8</v>
      </c>
      <c r="H61" s="4">
        <v>8</v>
      </c>
      <c r="T61" s="4">
        <f t="shared" si="8"/>
        <v>0</v>
      </c>
      <c r="U61" s="4">
        <f t="shared" si="9"/>
        <v>0</v>
      </c>
      <c r="W61" s="6" t="e">
        <f t="shared" si="11"/>
        <v>#DIV/0!</v>
      </c>
    </row>
    <row r="62" spans="1:23" ht="12.75">
      <c r="A62" s="2">
        <v>1459</v>
      </c>
      <c r="B62" t="s">
        <v>102</v>
      </c>
      <c r="C62" s="6">
        <v>100</v>
      </c>
      <c r="D62" s="6">
        <v>0</v>
      </c>
      <c r="E62" s="6">
        <v>0</v>
      </c>
      <c r="F62" s="4">
        <f aca="true" t="shared" si="12" ref="F62:F93">C62+(D62/20)+(E62/240)</f>
        <v>100</v>
      </c>
      <c r="G62" s="4">
        <f t="shared" si="10"/>
        <v>8.333333333333334</v>
      </c>
      <c r="H62" s="4">
        <v>8.333</v>
      </c>
      <c r="T62" s="4">
        <f t="shared" si="8"/>
        <v>0</v>
      </c>
      <c r="U62" s="4">
        <f t="shared" si="9"/>
        <v>0</v>
      </c>
      <c r="W62" s="6" t="e">
        <f t="shared" si="11"/>
        <v>#DIV/0!</v>
      </c>
    </row>
    <row r="63" spans="1:23" ht="12.75">
      <c r="A63" s="2">
        <v>1460</v>
      </c>
      <c r="B63" t="s">
        <v>61</v>
      </c>
      <c r="C63" s="6">
        <v>78</v>
      </c>
      <c r="D63" s="6">
        <v>9</v>
      </c>
      <c r="E63" s="6">
        <v>0</v>
      </c>
      <c r="F63" s="4">
        <f t="shared" si="12"/>
        <v>78.45</v>
      </c>
      <c r="G63" s="4">
        <f t="shared" si="10"/>
        <v>6.5375000000000005</v>
      </c>
      <c r="H63" s="4">
        <v>6.538</v>
      </c>
      <c r="T63" s="4">
        <f t="shared" si="8"/>
        <v>0</v>
      </c>
      <c r="U63" s="4">
        <f t="shared" si="9"/>
        <v>0</v>
      </c>
      <c r="W63" s="6" t="e">
        <f t="shared" si="11"/>
        <v>#DIV/0!</v>
      </c>
    </row>
    <row r="64" spans="1:23" ht="12.75">
      <c r="A64" s="2">
        <v>1461</v>
      </c>
      <c r="B64" t="s">
        <v>33</v>
      </c>
      <c r="C64" s="6">
        <v>92</v>
      </c>
      <c r="D64" s="6">
        <v>11</v>
      </c>
      <c r="E64" s="6">
        <v>2</v>
      </c>
      <c r="F64" s="4">
        <f t="shared" si="12"/>
        <v>92.55833333333334</v>
      </c>
      <c r="G64" s="4">
        <f t="shared" si="10"/>
        <v>7.7131944444444445</v>
      </c>
      <c r="H64" s="4">
        <v>7.713</v>
      </c>
      <c r="T64" s="4">
        <f t="shared" si="8"/>
        <v>0</v>
      </c>
      <c r="U64" s="4">
        <f t="shared" si="9"/>
        <v>0</v>
      </c>
      <c r="W64" s="6" t="e">
        <f t="shared" si="11"/>
        <v>#DIV/0!</v>
      </c>
    </row>
    <row r="65" spans="1:23" ht="12.75">
      <c r="A65" s="2">
        <v>1462</v>
      </c>
      <c r="B65" t="s">
        <v>67</v>
      </c>
      <c r="C65" s="6">
        <v>93</v>
      </c>
      <c r="D65" s="6">
        <v>12</v>
      </c>
      <c r="E65" s="6">
        <v>0</v>
      </c>
      <c r="F65" s="4">
        <f t="shared" si="12"/>
        <v>93.6</v>
      </c>
      <c r="G65" s="4">
        <f t="shared" si="10"/>
        <v>7.8</v>
      </c>
      <c r="H65" s="4">
        <v>7.8</v>
      </c>
      <c r="T65" s="4">
        <f t="shared" si="8"/>
        <v>0</v>
      </c>
      <c r="U65" s="4">
        <f t="shared" si="9"/>
        <v>0</v>
      </c>
      <c r="W65" s="6" t="e">
        <f t="shared" si="11"/>
        <v>#DIV/0!</v>
      </c>
    </row>
    <row r="66" spans="1:23" ht="12.75">
      <c r="A66" s="2">
        <v>1463</v>
      </c>
      <c r="B66" t="s">
        <v>67</v>
      </c>
      <c r="C66" s="6">
        <v>96</v>
      </c>
      <c r="D66" s="6">
        <v>0</v>
      </c>
      <c r="E66" s="6">
        <v>0</v>
      </c>
      <c r="F66" s="4">
        <f t="shared" si="12"/>
        <v>96</v>
      </c>
      <c r="G66" s="4">
        <f t="shared" si="10"/>
        <v>8</v>
      </c>
      <c r="H66" s="4">
        <v>8</v>
      </c>
      <c r="T66" s="4">
        <f t="shared" si="8"/>
        <v>0</v>
      </c>
      <c r="U66" s="4">
        <f t="shared" si="9"/>
        <v>0</v>
      </c>
      <c r="W66" s="6" t="e">
        <f t="shared" si="11"/>
        <v>#DIV/0!</v>
      </c>
    </row>
    <row r="67" spans="1:23" ht="12.75">
      <c r="A67" s="2">
        <v>1464</v>
      </c>
      <c r="B67" t="s">
        <v>105</v>
      </c>
      <c r="C67" s="6">
        <v>90</v>
      </c>
      <c r="D67" s="6">
        <v>0</v>
      </c>
      <c r="E67" s="6">
        <v>0</v>
      </c>
      <c r="F67" s="4">
        <f t="shared" si="12"/>
        <v>90</v>
      </c>
      <c r="G67" s="4">
        <f t="shared" si="10"/>
        <v>7.5</v>
      </c>
      <c r="H67" s="4">
        <v>7.5</v>
      </c>
      <c r="T67" s="4">
        <f t="shared" si="8"/>
        <v>0</v>
      </c>
      <c r="U67" s="4">
        <f t="shared" si="9"/>
        <v>0</v>
      </c>
      <c r="W67" s="6" t="e">
        <f t="shared" si="11"/>
        <v>#DIV/0!</v>
      </c>
    </row>
    <row r="68" spans="1:26" ht="12.75">
      <c r="A68" s="2">
        <v>1465</v>
      </c>
      <c r="B68" t="s">
        <v>80</v>
      </c>
      <c r="C68" s="6">
        <v>101</v>
      </c>
      <c r="D68" s="6">
        <v>0</v>
      </c>
      <c r="E68" s="6">
        <v>0</v>
      </c>
      <c r="F68" s="4">
        <f t="shared" si="12"/>
        <v>101</v>
      </c>
      <c r="G68" s="4">
        <f t="shared" si="10"/>
        <v>8.416666666666666</v>
      </c>
      <c r="H68" s="4">
        <v>8.417</v>
      </c>
      <c r="T68" s="4">
        <f t="shared" si="8"/>
        <v>0</v>
      </c>
      <c r="U68" s="4">
        <f t="shared" si="9"/>
        <v>0</v>
      </c>
      <c r="W68" s="6" t="e">
        <f t="shared" si="11"/>
        <v>#DIV/0!</v>
      </c>
      <c r="Y68" t="s">
        <v>84</v>
      </c>
      <c r="Z68" t="s">
        <v>4</v>
      </c>
    </row>
    <row r="69" spans="1:23" ht="12.75">
      <c r="A69" s="2">
        <v>1466</v>
      </c>
      <c r="F69" s="4">
        <f t="shared" si="12"/>
        <v>0</v>
      </c>
      <c r="G69" s="4">
        <f>G68+0.3333*(G71-G68)</f>
        <v>8.036380625</v>
      </c>
      <c r="T69" s="4">
        <f t="shared" si="8"/>
        <v>0</v>
      </c>
      <c r="U69" s="4">
        <f t="shared" si="9"/>
        <v>0</v>
      </c>
      <c r="W69" s="6" t="e">
        <f t="shared" si="11"/>
        <v>#DIV/0!</v>
      </c>
    </row>
    <row r="70" spans="1:23" ht="12.75">
      <c r="A70" s="2">
        <v>1467</v>
      </c>
      <c r="F70" s="4">
        <f t="shared" si="12"/>
        <v>0</v>
      </c>
      <c r="G70" s="4">
        <f>(G69+G71)/2</f>
        <v>7.656037534722222</v>
      </c>
      <c r="T70" s="4">
        <f t="shared" si="8"/>
        <v>0</v>
      </c>
      <c r="U70" s="4">
        <f t="shared" si="9"/>
        <v>0</v>
      </c>
      <c r="W70" s="6" t="e">
        <f t="shared" si="11"/>
        <v>#DIV/0!</v>
      </c>
    </row>
    <row r="71" spans="1:23" ht="12.75">
      <c r="A71" s="2">
        <v>1468</v>
      </c>
      <c r="B71" t="s">
        <v>35</v>
      </c>
      <c r="C71" s="6">
        <v>87</v>
      </c>
      <c r="D71" s="6">
        <v>6</v>
      </c>
      <c r="E71" s="6">
        <v>2</v>
      </c>
      <c r="F71" s="4">
        <f t="shared" si="12"/>
        <v>87.30833333333334</v>
      </c>
      <c r="G71" s="4">
        <f aca="true" t="shared" si="13" ref="G71:G76">F71/12</f>
        <v>7.2756944444444445</v>
      </c>
      <c r="H71" s="4">
        <v>7.276</v>
      </c>
      <c r="T71" s="4">
        <f t="shared" si="8"/>
        <v>0</v>
      </c>
      <c r="U71" s="4">
        <f t="shared" si="9"/>
        <v>0</v>
      </c>
      <c r="W71" s="6" t="e">
        <f t="shared" si="11"/>
        <v>#DIV/0!</v>
      </c>
    </row>
    <row r="72" spans="1:23" ht="12.75">
      <c r="A72" s="2">
        <v>1469</v>
      </c>
      <c r="B72" t="s">
        <v>80</v>
      </c>
      <c r="C72" s="6">
        <v>87</v>
      </c>
      <c r="D72" s="6">
        <v>17</v>
      </c>
      <c r="E72" s="6">
        <v>0</v>
      </c>
      <c r="F72" s="4">
        <f t="shared" si="12"/>
        <v>87.85</v>
      </c>
      <c r="G72" s="4">
        <f t="shared" si="13"/>
        <v>7.320833333333333</v>
      </c>
      <c r="H72" s="4">
        <v>7.321</v>
      </c>
      <c r="T72" s="4">
        <f t="shared" si="8"/>
        <v>0</v>
      </c>
      <c r="U72" s="4">
        <f t="shared" si="9"/>
        <v>0</v>
      </c>
      <c r="W72" s="6" t="e">
        <f t="shared" si="11"/>
        <v>#DIV/0!</v>
      </c>
    </row>
    <row r="73" spans="1:23" ht="12.75">
      <c r="A73" s="2">
        <v>1470</v>
      </c>
      <c r="B73" t="s">
        <v>68</v>
      </c>
      <c r="C73" s="6">
        <v>93</v>
      </c>
      <c r="D73" s="6">
        <v>0</v>
      </c>
      <c r="E73" s="6">
        <v>0</v>
      </c>
      <c r="F73" s="4">
        <f t="shared" si="12"/>
        <v>93</v>
      </c>
      <c r="G73" s="4">
        <f t="shared" si="13"/>
        <v>7.75</v>
      </c>
      <c r="H73" s="4">
        <v>7.75</v>
      </c>
      <c r="I73" s="4">
        <v>62</v>
      </c>
      <c r="J73" s="4">
        <f>(F73*20)/I73</f>
        <v>30</v>
      </c>
      <c r="T73" s="4">
        <f t="shared" si="8"/>
        <v>0</v>
      </c>
      <c r="U73" s="4">
        <f t="shared" si="9"/>
        <v>0</v>
      </c>
      <c r="W73" s="6" t="e">
        <f t="shared" si="11"/>
        <v>#DIV/0!</v>
      </c>
    </row>
    <row r="74" spans="1:23" ht="12.75">
      <c r="A74" s="2">
        <v>1471</v>
      </c>
      <c r="B74" t="s">
        <v>98</v>
      </c>
      <c r="C74" s="6">
        <v>108</v>
      </c>
      <c r="D74" s="6">
        <v>0</v>
      </c>
      <c r="E74" s="6">
        <v>0</v>
      </c>
      <c r="F74" s="4">
        <f t="shared" si="12"/>
        <v>108</v>
      </c>
      <c r="G74" s="4">
        <f t="shared" si="13"/>
        <v>9</v>
      </c>
      <c r="H74" s="4">
        <v>9</v>
      </c>
      <c r="T74" s="4">
        <f t="shared" si="8"/>
        <v>0</v>
      </c>
      <c r="U74" s="4">
        <f t="shared" si="9"/>
        <v>0</v>
      </c>
      <c r="W74" s="6" t="e">
        <f t="shared" si="11"/>
        <v>#DIV/0!</v>
      </c>
    </row>
    <row r="75" spans="1:23" ht="12.75">
      <c r="A75" s="2">
        <v>1472</v>
      </c>
      <c r="B75" t="s">
        <v>67</v>
      </c>
      <c r="C75" s="6">
        <v>96</v>
      </c>
      <c r="D75" s="6">
        <v>0</v>
      </c>
      <c r="E75" s="6">
        <v>0</v>
      </c>
      <c r="F75" s="4">
        <f t="shared" si="12"/>
        <v>96</v>
      </c>
      <c r="G75" s="4">
        <f t="shared" si="13"/>
        <v>8</v>
      </c>
      <c r="H75" s="4">
        <v>8</v>
      </c>
      <c r="I75" s="4">
        <v>64</v>
      </c>
      <c r="J75" s="4">
        <f>(F75*20)/I75</f>
        <v>30</v>
      </c>
      <c r="T75" s="4">
        <f aca="true" t="shared" si="14" ref="T75:T106">Q75+(R75/20)+(S75/240)</f>
        <v>0</v>
      </c>
      <c r="U75" s="4">
        <f aca="true" t="shared" si="15" ref="U75:U106">T75/12</f>
        <v>0</v>
      </c>
      <c r="W75" s="6" t="e">
        <f t="shared" si="11"/>
        <v>#DIV/0!</v>
      </c>
    </row>
    <row r="76" spans="1:23" ht="12.75">
      <c r="A76" s="2">
        <v>1473</v>
      </c>
      <c r="B76" t="s">
        <v>105</v>
      </c>
      <c r="C76" s="6">
        <v>76</v>
      </c>
      <c r="D76" s="6">
        <v>2</v>
      </c>
      <c r="E76" s="6">
        <v>0</v>
      </c>
      <c r="F76" s="4">
        <f t="shared" si="12"/>
        <v>76.1</v>
      </c>
      <c r="G76" s="4">
        <f t="shared" si="13"/>
        <v>6.341666666666666</v>
      </c>
      <c r="H76" s="4">
        <v>6.342</v>
      </c>
      <c r="I76" s="4">
        <v>46</v>
      </c>
      <c r="J76" s="4">
        <f>(F76*20)/I76</f>
        <v>33.08695652173913</v>
      </c>
      <c r="T76" s="4">
        <f t="shared" si="14"/>
        <v>0</v>
      </c>
      <c r="U76" s="4">
        <f t="shared" si="15"/>
        <v>0</v>
      </c>
      <c r="W76" s="6" t="e">
        <f t="shared" si="11"/>
        <v>#DIV/0!</v>
      </c>
    </row>
    <row r="77" spans="1:23" ht="12.75">
      <c r="A77" s="2">
        <v>1474</v>
      </c>
      <c r="F77" s="4">
        <f t="shared" si="12"/>
        <v>0</v>
      </c>
      <c r="G77" s="4">
        <f>(G76+G78)/2</f>
        <v>6.9208333333333325</v>
      </c>
      <c r="T77" s="4">
        <f t="shared" si="14"/>
        <v>0</v>
      </c>
      <c r="U77" s="4">
        <f t="shared" si="15"/>
        <v>0</v>
      </c>
      <c r="W77" s="6" t="e">
        <f t="shared" si="11"/>
        <v>#DIV/0!</v>
      </c>
    </row>
    <row r="78" spans="1:23" ht="12.75">
      <c r="A78" s="2">
        <v>1475</v>
      </c>
      <c r="B78" t="s">
        <v>68</v>
      </c>
      <c r="C78" s="6">
        <v>90</v>
      </c>
      <c r="D78" s="6">
        <v>0</v>
      </c>
      <c r="E78" s="6">
        <v>0</v>
      </c>
      <c r="F78" s="4">
        <f t="shared" si="12"/>
        <v>90</v>
      </c>
      <c r="G78" s="4">
        <f aca="true" t="shared" si="16" ref="G78:G96">F78/12</f>
        <v>7.5</v>
      </c>
      <c r="H78" s="4">
        <v>7.5</v>
      </c>
      <c r="T78" s="4">
        <f t="shared" si="14"/>
        <v>0</v>
      </c>
      <c r="U78" s="4">
        <f t="shared" si="15"/>
        <v>0</v>
      </c>
      <c r="W78" s="6" t="e">
        <f t="shared" si="11"/>
        <v>#DIV/0!</v>
      </c>
    </row>
    <row r="79" spans="1:23" ht="12.75">
      <c r="A79" s="2">
        <v>1476</v>
      </c>
      <c r="B79" t="s">
        <v>104</v>
      </c>
      <c r="C79" s="6">
        <v>89</v>
      </c>
      <c r="D79" s="6">
        <v>16</v>
      </c>
      <c r="E79" s="6">
        <v>0</v>
      </c>
      <c r="F79" s="4">
        <f t="shared" si="12"/>
        <v>89.8</v>
      </c>
      <c r="G79" s="4">
        <f t="shared" si="16"/>
        <v>7.483333333333333</v>
      </c>
      <c r="H79" s="4">
        <v>7.483</v>
      </c>
      <c r="T79" s="4">
        <f t="shared" si="14"/>
        <v>0</v>
      </c>
      <c r="U79" s="4">
        <f t="shared" si="15"/>
        <v>0</v>
      </c>
      <c r="W79" s="6" t="e">
        <f t="shared" si="11"/>
        <v>#DIV/0!</v>
      </c>
    </row>
    <row r="80" spans="1:23" ht="12.75">
      <c r="A80" s="2">
        <v>1477</v>
      </c>
      <c r="B80" t="s">
        <v>80</v>
      </c>
      <c r="C80" s="6">
        <v>91</v>
      </c>
      <c r="D80" s="6">
        <v>12</v>
      </c>
      <c r="E80" s="6">
        <v>0</v>
      </c>
      <c r="F80" s="4">
        <f t="shared" si="12"/>
        <v>91.6</v>
      </c>
      <c r="G80" s="4">
        <f t="shared" si="16"/>
        <v>7.633333333333333</v>
      </c>
      <c r="H80" s="4">
        <v>7.633</v>
      </c>
      <c r="T80" s="4">
        <f t="shared" si="14"/>
        <v>0</v>
      </c>
      <c r="U80" s="4">
        <f t="shared" si="15"/>
        <v>0</v>
      </c>
      <c r="W80" s="6" t="e">
        <f t="shared" si="11"/>
        <v>#DIV/0!</v>
      </c>
    </row>
    <row r="81" spans="1:23" ht="12.75">
      <c r="A81" s="2">
        <v>1478</v>
      </c>
      <c r="B81" t="s">
        <v>98</v>
      </c>
      <c r="C81" s="6">
        <v>89</v>
      </c>
      <c r="D81" s="6">
        <v>13</v>
      </c>
      <c r="E81" s="6">
        <v>0</v>
      </c>
      <c r="F81" s="4">
        <f t="shared" si="12"/>
        <v>89.65</v>
      </c>
      <c r="G81" s="4">
        <f t="shared" si="16"/>
        <v>7.470833333333334</v>
      </c>
      <c r="H81" s="4">
        <v>7.471</v>
      </c>
      <c r="T81" s="4">
        <f t="shared" si="14"/>
        <v>0</v>
      </c>
      <c r="U81" s="4">
        <f t="shared" si="15"/>
        <v>0</v>
      </c>
      <c r="W81" s="6" t="e">
        <f t="shared" si="11"/>
        <v>#DIV/0!</v>
      </c>
    </row>
    <row r="82" spans="1:23" ht="12.75">
      <c r="A82" s="2">
        <v>1479</v>
      </c>
      <c r="B82" t="s">
        <v>105</v>
      </c>
      <c r="C82" s="6">
        <v>99</v>
      </c>
      <c r="D82" s="6">
        <v>0</v>
      </c>
      <c r="E82" s="6">
        <v>0</v>
      </c>
      <c r="F82" s="4">
        <f t="shared" si="12"/>
        <v>99</v>
      </c>
      <c r="G82" s="4">
        <f t="shared" si="16"/>
        <v>8.25</v>
      </c>
      <c r="H82" s="4">
        <v>8.25</v>
      </c>
      <c r="T82" s="4">
        <f t="shared" si="14"/>
        <v>0</v>
      </c>
      <c r="U82" s="4">
        <f t="shared" si="15"/>
        <v>0</v>
      </c>
      <c r="W82" s="6" t="e">
        <f t="shared" si="11"/>
        <v>#DIV/0!</v>
      </c>
    </row>
    <row r="83" spans="1:23" ht="12.75">
      <c r="A83" s="2">
        <v>1480</v>
      </c>
      <c r="B83" t="s">
        <v>99</v>
      </c>
      <c r="C83" s="6">
        <f>(90+98)/2</f>
        <v>94</v>
      </c>
      <c r="D83" s="6">
        <f>(18+0)/2</f>
        <v>9</v>
      </c>
      <c r="E83" s="6">
        <v>0</v>
      </c>
      <c r="F83" s="4">
        <f t="shared" si="12"/>
        <v>94.45</v>
      </c>
      <c r="G83" s="4">
        <f t="shared" si="16"/>
        <v>7.870833333333334</v>
      </c>
      <c r="H83" s="4">
        <v>7.871</v>
      </c>
      <c r="T83" s="4">
        <f t="shared" si="14"/>
        <v>0</v>
      </c>
      <c r="U83" s="4">
        <f t="shared" si="15"/>
        <v>0</v>
      </c>
      <c r="W83" s="6" t="e">
        <f t="shared" si="11"/>
        <v>#DIV/0!</v>
      </c>
    </row>
    <row r="84" spans="1:23" ht="12.75">
      <c r="A84" s="2">
        <v>1481</v>
      </c>
      <c r="B84" t="s">
        <v>105</v>
      </c>
      <c r="C84" s="6">
        <v>131</v>
      </c>
      <c r="D84" s="6">
        <v>0</v>
      </c>
      <c r="E84" s="6">
        <v>0</v>
      </c>
      <c r="F84" s="4">
        <f t="shared" si="12"/>
        <v>131</v>
      </c>
      <c r="G84" s="4">
        <f t="shared" si="16"/>
        <v>10.916666666666666</v>
      </c>
      <c r="H84" s="4">
        <v>10.917</v>
      </c>
      <c r="T84" s="4">
        <f t="shared" si="14"/>
        <v>0</v>
      </c>
      <c r="U84" s="4">
        <f t="shared" si="15"/>
        <v>0</v>
      </c>
      <c r="W84" s="6" t="e">
        <f t="shared" si="11"/>
        <v>#DIV/0!</v>
      </c>
    </row>
    <row r="85" spans="1:23" ht="12.75">
      <c r="A85" s="2">
        <v>1482</v>
      </c>
      <c r="B85" t="s">
        <v>106</v>
      </c>
      <c r="C85" s="6">
        <v>137</v>
      </c>
      <c r="D85" s="6">
        <v>0</v>
      </c>
      <c r="E85" s="6">
        <v>0</v>
      </c>
      <c r="F85" s="4">
        <f t="shared" si="12"/>
        <v>137</v>
      </c>
      <c r="G85" s="4">
        <f t="shared" si="16"/>
        <v>11.416666666666666</v>
      </c>
      <c r="H85" s="4">
        <v>11.417</v>
      </c>
      <c r="T85" s="4">
        <f t="shared" si="14"/>
        <v>0</v>
      </c>
      <c r="U85" s="4">
        <f t="shared" si="15"/>
        <v>0</v>
      </c>
      <c r="W85" s="6" t="e">
        <f t="shared" si="11"/>
        <v>#DIV/0!</v>
      </c>
    </row>
    <row r="86" spans="1:23" ht="12.75">
      <c r="A86" s="2">
        <v>1483</v>
      </c>
      <c r="B86" t="s">
        <v>67</v>
      </c>
      <c r="C86" s="6">
        <v>116</v>
      </c>
      <c r="D86" s="6">
        <v>18</v>
      </c>
      <c r="E86" s="6">
        <v>3</v>
      </c>
      <c r="F86" s="4">
        <f t="shared" si="12"/>
        <v>116.91250000000001</v>
      </c>
      <c r="G86" s="4">
        <f t="shared" si="16"/>
        <v>9.742708333333335</v>
      </c>
      <c r="H86" s="4">
        <v>9.743</v>
      </c>
      <c r="T86" s="4">
        <f t="shared" si="14"/>
        <v>0</v>
      </c>
      <c r="U86" s="4">
        <f t="shared" si="15"/>
        <v>0</v>
      </c>
      <c r="W86" s="6" t="e">
        <f t="shared" si="11"/>
        <v>#DIV/0!</v>
      </c>
    </row>
    <row r="87" spans="1:23" ht="12.75">
      <c r="A87" s="2">
        <v>1484</v>
      </c>
      <c r="B87" t="s">
        <v>105</v>
      </c>
      <c r="C87" s="6">
        <v>132</v>
      </c>
      <c r="D87" s="6">
        <v>0</v>
      </c>
      <c r="E87" s="6">
        <v>0</v>
      </c>
      <c r="F87" s="4">
        <f t="shared" si="12"/>
        <v>132</v>
      </c>
      <c r="G87" s="4">
        <f t="shared" si="16"/>
        <v>11</v>
      </c>
      <c r="H87" s="4">
        <v>11</v>
      </c>
      <c r="T87" s="4">
        <f t="shared" si="14"/>
        <v>0</v>
      </c>
      <c r="U87" s="4">
        <f t="shared" si="15"/>
        <v>0</v>
      </c>
      <c r="W87" s="6" t="e">
        <f t="shared" si="11"/>
        <v>#DIV/0!</v>
      </c>
    </row>
    <row r="88" spans="1:23" ht="12.75">
      <c r="A88" s="2">
        <v>1485</v>
      </c>
      <c r="B88" t="s">
        <v>105</v>
      </c>
      <c r="C88" s="6">
        <v>126</v>
      </c>
      <c r="D88" s="6">
        <v>0</v>
      </c>
      <c r="E88" s="6">
        <v>0</v>
      </c>
      <c r="F88" s="4">
        <f t="shared" si="12"/>
        <v>126</v>
      </c>
      <c r="G88" s="4">
        <f t="shared" si="16"/>
        <v>10.5</v>
      </c>
      <c r="H88" s="4">
        <v>10.5</v>
      </c>
      <c r="T88" s="4">
        <f t="shared" si="14"/>
        <v>0</v>
      </c>
      <c r="U88" s="4">
        <f t="shared" si="15"/>
        <v>0</v>
      </c>
      <c r="W88" s="6" t="e">
        <f t="shared" si="11"/>
        <v>#DIV/0!</v>
      </c>
    </row>
    <row r="89" spans="1:25" ht="12.75">
      <c r="A89" s="2">
        <v>1486</v>
      </c>
      <c r="B89" t="s">
        <v>80</v>
      </c>
      <c r="C89" s="6">
        <v>114</v>
      </c>
      <c r="D89" s="6">
        <v>0</v>
      </c>
      <c r="E89" s="6">
        <v>0</v>
      </c>
      <c r="F89" s="4">
        <f t="shared" si="12"/>
        <v>114</v>
      </c>
      <c r="G89" s="4">
        <f t="shared" si="16"/>
        <v>9.5</v>
      </c>
      <c r="H89" s="4">
        <v>9.5</v>
      </c>
      <c r="Q89" s="6">
        <v>153</v>
      </c>
      <c r="R89" s="6">
        <v>12</v>
      </c>
      <c r="S89" s="6">
        <v>0</v>
      </c>
      <c r="T89" s="4">
        <f t="shared" si="14"/>
        <v>153.6</v>
      </c>
      <c r="U89" s="4">
        <f t="shared" si="15"/>
        <v>12.799999999999999</v>
      </c>
      <c r="W89" s="6" t="e">
        <f t="shared" si="11"/>
        <v>#DIV/0!</v>
      </c>
      <c r="Y89" t="s">
        <v>29</v>
      </c>
    </row>
    <row r="90" spans="1:23" ht="12.75">
      <c r="A90" s="2">
        <v>1487</v>
      </c>
      <c r="B90" t="s">
        <v>105</v>
      </c>
      <c r="C90" s="6">
        <v>135</v>
      </c>
      <c r="D90" s="6">
        <v>0</v>
      </c>
      <c r="E90" s="6">
        <v>0</v>
      </c>
      <c r="F90" s="4">
        <f t="shared" si="12"/>
        <v>135</v>
      </c>
      <c r="G90" s="4">
        <f t="shared" si="16"/>
        <v>11.25</v>
      </c>
      <c r="H90" s="4">
        <v>11.25</v>
      </c>
      <c r="T90" s="4">
        <f t="shared" si="14"/>
        <v>0</v>
      </c>
      <c r="U90" s="4">
        <f t="shared" si="15"/>
        <v>0</v>
      </c>
      <c r="W90" s="6" t="e">
        <f t="shared" si="11"/>
        <v>#DIV/0!</v>
      </c>
    </row>
    <row r="91" spans="1:23" ht="12.75">
      <c r="A91" s="2">
        <v>1488</v>
      </c>
      <c r="B91" t="s">
        <v>105</v>
      </c>
      <c r="C91" s="6">
        <v>139</v>
      </c>
      <c r="D91" s="6">
        <v>4</v>
      </c>
      <c r="E91" s="6">
        <v>0</v>
      </c>
      <c r="F91" s="4">
        <f t="shared" si="12"/>
        <v>139.2</v>
      </c>
      <c r="G91" s="4">
        <f t="shared" si="16"/>
        <v>11.6</v>
      </c>
      <c r="H91" s="4">
        <v>11.6</v>
      </c>
      <c r="T91" s="4">
        <f t="shared" si="14"/>
        <v>0</v>
      </c>
      <c r="U91" s="4">
        <f t="shared" si="15"/>
        <v>0</v>
      </c>
      <c r="W91" s="6" t="e">
        <f>(T91*20)/V91</f>
        <v>#DIV/0!</v>
      </c>
    </row>
    <row r="92" spans="1:23" ht="12.75">
      <c r="A92" s="2">
        <v>1489</v>
      </c>
      <c r="B92" t="s">
        <v>105</v>
      </c>
      <c r="C92" s="6">
        <v>175</v>
      </c>
      <c r="D92" s="6">
        <v>0</v>
      </c>
      <c r="E92" s="6">
        <v>0</v>
      </c>
      <c r="F92" s="4">
        <f t="shared" si="12"/>
        <v>175</v>
      </c>
      <c r="G92" s="4">
        <f t="shared" si="16"/>
        <v>14.583333333333334</v>
      </c>
      <c r="H92" s="4">
        <v>14.583</v>
      </c>
      <c r="T92" s="4">
        <f t="shared" si="14"/>
        <v>0</v>
      </c>
      <c r="U92" s="4">
        <f t="shared" si="15"/>
        <v>0</v>
      </c>
      <c r="W92" s="6" t="e">
        <f>(T92*20)/V92</f>
        <v>#DIV/0!</v>
      </c>
    </row>
    <row r="93" spans="1:23" ht="12.75">
      <c r="A93" s="2">
        <v>1490</v>
      </c>
      <c r="B93" t="s">
        <v>50</v>
      </c>
      <c r="C93" s="6">
        <v>114</v>
      </c>
      <c r="D93" s="6">
        <v>0</v>
      </c>
      <c r="E93" s="6">
        <v>0</v>
      </c>
      <c r="F93" s="4">
        <f t="shared" si="12"/>
        <v>114</v>
      </c>
      <c r="G93" s="4">
        <f t="shared" si="16"/>
        <v>9.5</v>
      </c>
      <c r="H93" s="4">
        <v>9.5</v>
      </c>
      <c r="T93" s="4">
        <f t="shared" si="14"/>
        <v>0</v>
      </c>
      <c r="U93" s="4">
        <f t="shared" si="15"/>
        <v>0</v>
      </c>
      <c r="W93" s="6" t="e">
        <f>(T93*20)/V93</f>
        <v>#DIV/0!</v>
      </c>
    </row>
    <row r="94" spans="1:23" ht="12.75">
      <c r="A94" s="2">
        <v>1491</v>
      </c>
      <c r="B94" t="s">
        <v>86</v>
      </c>
      <c r="C94" s="6">
        <v>106</v>
      </c>
      <c r="D94" s="6">
        <v>10</v>
      </c>
      <c r="E94" s="6">
        <v>0</v>
      </c>
      <c r="F94" s="4">
        <f>C94+(D94/20)+(E94/240)</f>
        <v>106.5</v>
      </c>
      <c r="G94" s="4">
        <f t="shared" si="16"/>
        <v>8.875</v>
      </c>
      <c r="H94" s="4">
        <v>8.875</v>
      </c>
      <c r="W94" s="6" t="e">
        <f>(T94*20)/V94</f>
        <v>#DIV/0!</v>
      </c>
    </row>
    <row r="95" spans="1:23" ht="12.75">
      <c r="A95" s="2">
        <v>1492</v>
      </c>
      <c r="B95" t="s">
        <v>105</v>
      </c>
      <c r="C95" s="6">
        <v>132</v>
      </c>
      <c r="D95" s="6">
        <v>10</v>
      </c>
      <c r="E95" s="6">
        <v>0</v>
      </c>
      <c r="F95" s="4">
        <f>C95+(D95/20)+(E95/240)</f>
        <v>132.5</v>
      </c>
      <c r="G95" s="4">
        <f t="shared" si="16"/>
        <v>11.041666666666666</v>
      </c>
      <c r="H95" s="4">
        <v>11.042</v>
      </c>
      <c r="W95" s="6" t="e">
        <f>(T95*20)/V95</f>
        <v>#DIV/0!</v>
      </c>
    </row>
    <row r="96" spans="1:23" ht="12.75">
      <c r="A96" s="2">
        <v>1493</v>
      </c>
      <c r="B96" t="s">
        <v>105</v>
      </c>
      <c r="C96" s="6">
        <v>186</v>
      </c>
      <c r="D96" s="6">
        <v>8</v>
      </c>
      <c r="E96" s="6">
        <v>5</v>
      </c>
      <c r="F96" s="4">
        <f>C96+(D96/20)+(E96/240)</f>
        <v>186.42083333333335</v>
      </c>
      <c r="G96" s="4">
        <f t="shared" si="16"/>
        <v>15.535069444444446</v>
      </c>
      <c r="H96" s="4">
        <v>15.535</v>
      </c>
      <c r="W96" s="6" t="e">
        <f>(T96*20)/V96</f>
        <v>#DIV/0!</v>
      </c>
    </row>
    <row r="97" spans="1:23" ht="12.75">
      <c r="A97" s="2">
        <v>1494</v>
      </c>
      <c r="F97" s="4">
        <f>C97+(D97/20)+(E97/240)</f>
        <v>0</v>
      </c>
      <c r="G97" s="4">
        <f>(G96+G98)/2</f>
        <v>16.211284722222224</v>
      </c>
      <c r="H97" s="4">
        <v>16.212</v>
      </c>
      <c r="W97" s="6" t="e">
        <f>(T97*20)/V97</f>
        <v>#DIV/0!</v>
      </c>
    </row>
    <row r="98" spans="1:23" ht="12.75">
      <c r="A98" s="2">
        <v>1495</v>
      </c>
      <c r="B98" t="s">
        <v>105</v>
      </c>
      <c r="C98" s="6">
        <v>202</v>
      </c>
      <c r="D98" s="6">
        <v>13</v>
      </c>
      <c r="E98" s="6">
        <v>0</v>
      </c>
      <c r="F98" s="4">
        <f>C98+(D98/20)+(E98/240)</f>
        <v>202.65</v>
      </c>
      <c r="G98" s="4">
        <f aca="true" t="shared" si="17" ref="G98:G103">F98/12</f>
        <v>16.8875</v>
      </c>
      <c r="H98" s="4">
        <v>16.888</v>
      </c>
      <c r="W98" s="6" t="e">
        <f>(T98*20)/V98</f>
        <v>#DIV/0!</v>
      </c>
    </row>
    <row r="99" spans="1:23" ht="12.75">
      <c r="A99" s="2">
        <v>1496</v>
      </c>
      <c r="B99" t="s">
        <v>50</v>
      </c>
      <c r="C99" s="6">
        <v>137</v>
      </c>
      <c r="D99" s="6">
        <v>6</v>
      </c>
      <c r="E99" s="6">
        <v>0</v>
      </c>
      <c r="F99" s="4">
        <f>C99+(D99/20)+(E99/240)</f>
        <v>137.3</v>
      </c>
      <c r="G99" s="4">
        <f t="shared" si="17"/>
        <v>11.441666666666668</v>
      </c>
      <c r="H99" s="4">
        <v>11.442</v>
      </c>
      <c r="W99" s="6" t="e">
        <f>(T99*20)/V99</f>
        <v>#DIV/0!</v>
      </c>
    </row>
    <row r="100" spans="1:23" ht="12.75">
      <c r="A100" s="2">
        <v>1497</v>
      </c>
      <c r="B100" t="s">
        <v>35</v>
      </c>
      <c r="C100" s="6">
        <v>154</v>
      </c>
      <c r="D100" s="6">
        <v>19</v>
      </c>
      <c r="E100" s="6">
        <v>8</v>
      </c>
      <c r="F100" s="4">
        <f>C100+(D100/20)+(E100/240)</f>
        <v>154.98333333333332</v>
      </c>
      <c r="G100" s="4">
        <f t="shared" si="17"/>
        <v>12.915277777777776</v>
      </c>
      <c r="H100" s="4">
        <v>12.915</v>
      </c>
      <c r="W100" s="6" t="e">
        <f>(T100*20)/V100</f>
        <v>#DIV/0!</v>
      </c>
    </row>
    <row r="101" spans="1:23" ht="12.75">
      <c r="A101" s="2">
        <v>1498</v>
      </c>
      <c r="B101" t="s">
        <v>105</v>
      </c>
      <c r="C101" s="6">
        <v>148</v>
      </c>
      <c r="D101" s="6">
        <v>16</v>
      </c>
      <c r="E101" s="6">
        <v>0</v>
      </c>
      <c r="F101" s="4">
        <f>C101+(D101/20)+(E101/240)</f>
        <v>148.8</v>
      </c>
      <c r="G101" s="4">
        <f t="shared" si="17"/>
        <v>12.4</v>
      </c>
      <c r="H101" s="4">
        <v>12.4</v>
      </c>
      <c r="W101" s="6" t="e">
        <f>(T101*20)/V101</f>
        <v>#DIV/0!</v>
      </c>
    </row>
    <row r="102" spans="1:23" ht="12.75">
      <c r="A102" s="2">
        <v>1499</v>
      </c>
      <c r="F102" s="4">
        <f>C102+(D102/20)+(E102/240)</f>
        <v>0</v>
      </c>
      <c r="G102" s="4">
        <f t="shared" si="17"/>
        <v>0</v>
      </c>
      <c r="W102" s="6" t="e">
        <f>(T102*20)/V102</f>
        <v>#DIV/0!</v>
      </c>
    </row>
    <row r="103" spans="1:23" ht="12.75">
      <c r="A103" s="2">
        <v>1500</v>
      </c>
      <c r="F103" s="4">
        <f>C103+(D103/20)+(E103/240)</f>
        <v>0</v>
      </c>
      <c r="G103" s="4">
        <f t="shared" si="17"/>
        <v>0</v>
      </c>
      <c r="W103" s="6" t="e">
        <f>(T103*20)/V103</f>
        <v>#DIV/0!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2" max="9" width="8.421875" style="4" customWidth="1"/>
  </cols>
  <sheetData>
    <row r="1" spans="2:8" ht="12.75">
      <c r="B1" s="5"/>
      <c r="C1" s="5" t="s">
        <v>96</v>
      </c>
      <c r="D1" s="5"/>
      <c r="E1" s="5"/>
      <c r="F1" s="5"/>
      <c r="G1" s="5"/>
      <c r="H1" s="5"/>
    </row>
    <row r="2" spans="1:8" ht="12.75">
      <c r="A2" s="2"/>
      <c r="B2" s="5"/>
      <c r="C2" s="5" t="s">
        <v>56</v>
      </c>
      <c r="D2" s="5"/>
      <c r="E2" s="5"/>
      <c r="F2" s="5"/>
      <c r="G2" s="5"/>
      <c r="H2" s="5"/>
    </row>
    <row r="3" spans="1:8" ht="12.75">
      <c r="A3" s="2"/>
      <c r="B3" s="5"/>
      <c r="C3" s="5"/>
      <c r="D3" s="5"/>
      <c r="E3" s="5"/>
      <c r="F3" s="5"/>
      <c r="G3" s="5"/>
      <c r="H3" s="5"/>
    </row>
    <row r="4" spans="1:9" ht="12.75">
      <c r="A4" s="2"/>
      <c r="B4" s="5" t="s">
        <v>64</v>
      </c>
      <c r="C4" s="5" t="s">
        <v>36</v>
      </c>
      <c r="D4" s="5" t="s">
        <v>51</v>
      </c>
      <c r="E4" s="5" t="s">
        <v>32</v>
      </c>
      <c r="F4" s="5" t="s">
        <v>89</v>
      </c>
      <c r="G4" s="5" t="s">
        <v>70</v>
      </c>
      <c r="H4" s="5" t="s">
        <v>63</v>
      </c>
      <c r="I4" s="5" t="s">
        <v>63</v>
      </c>
    </row>
    <row r="5" spans="1:9" ht="12.75">
      <c r="A5" s="2"/>
      <c r="B5" s="5" t="s">
        <v>3</v>
      </c>
      <c r="C5" s="5" t="s">
        <v>3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 t="s">
        <v>2</v>
      </c>
    </row>
    <row r="6" ht="12.75">
      <c r="A6" s="2"/>
    </row>
    <row r="7" spans="1:9" ht="12.75">
      <c r="A7" s="2">
        <v>1406</v>
      </c>
      <c r="F7" s="4">
        <v>66</v>
      </c>
      <c r="H7" s="4">
        <f>AVERAGE(B7:G7)</f>
        <v>66</v>
      </c>
      <c r="I7" s="4">
        <f>H7/12</f>
        <v>5.5</v>
      </c>
    </row>
    <row r="8" ht="12.75">
      <c r="A8" s="2">
        <v>1407</v>
      </c>
    </row>
    <row r="9" spans="1:9" ht="12.75">
      <c r="A9" s="2">
        <v>1408</v>
      </c>
      <c r="B9" s="4">
        <v>69.6</v>
      </c>
      <c r="C9" s="4">
        <v>66</v>
      </c>
      <c r="F9" s="4">
        <v>66.6</v>
      </c>
      <c r="H9" s="4">
        <f>AVERAGE(B9:G9)</f>
        <v>67.39999999999999</v>
      </c>
      <c r="I9" s="4">
        <f>H9/12</f>
        <v>5.616666666666666</v>
      </c>
    </row>
    <row r="10" spans="1:9" ht="12.75">
      <c r="A10" s="2">
        <v>1409</v>
      </c>
      <c r="C10" s="4">
        <v>63.75</v>
      </c>
      <c r="F10" s="4">
        <v>66</v>
      </c>
      <c r="H10" s="4">
        <f>AVERAGE(B10:G10)</f>
        <v>64.875</v>
      </c>
      <c r="I10" s="4">
        <f>H10/12</f>
        <v>5.40625</v>
      </c>
    </row>
    <row r="11" spans="1:9" ht="12.75">
      <c r="A11" s="2">
        <v>1410</v>
      </c>
      <c r="C11" s="4">
        <v>67</v>
      </c>
      <c r="D11" s="4">
        <v>60</v>
      </c>
      <c r="F11" s="4">
        <v>60</v>
      </c>
      <c r="G11" s="4">
        <v>64.2</v>
      </c>
      <c r="H11" s="4">
        <f>AVERAGE(B11:G11)</f>
        <v>62.8</v>
      </c>
      <c r="I11" s="4">
        <f>H11/12</f>
        <v>5.233333333333333</v>
      </c>
    </row>
    <row r="12" ht="12.75">
      <c r="A12" s="2">
        <v>1411</v>
      </c>
    </row>
    <row r="13" ht="12.75">
      <c r="A13" s="2">
        <v>1412</v>
      </c>
    </row>
    <row r="14" ht="12.75">
      <c r="A14" s="2">
        <v>1413</v>
      </c>
    </row>
    <row r="15" spans="1:9" ht="12.75">
      <c r="A15" s="2">
        <v>1414</v>
      </c>
      <c r="F15" s="4">
        <v>62.4</v>
      </c>
      <c r="H15" s="4">
        <f>AVERAGE(B15:G15)</f>
        <v>62.4</v>
      </c>
      <c r="I15" s="4">
        <f>H15/12</f>
        <v>5.2</v>
      </c>
    </row>
    <row r="16" spans="1:9" ht="12.75">
      <c r="A16" s="2">
        <v>1415</v>
      </c>
      <c r="B16" s="4">
        <v>94</v>
      </c>
      <c r="F16" s="4">
        <v>62.4</v>
      </c>
      <c r="H16" s="4">
        <f>AVERAGE(B16:G16)</f>
        <v>78.2</v>
      </c>
      <c r="I16" s="4">
        <f>H16/12</f>
        <v>6.516666666666667</v>
      </c>
    </row>
    <row r="17" ht="12.75">
      <c r="A17" s="2">
        <v>1416</v>
      </c>
    </row>
    <row r="18" spans="1:9" ht="12.75">
      <c r="A18" s="2">
        <v>1417</v>
      </c>
      <c r="C18" s="4">
        <v>64.8</v>
      </c>
      <c r="D18" s="4">
        <v>69.8</v>
      </c>
      <c r="F18" s="4">
        <v>64.8</v>
      </c>
      <c r="H18" s="4">
        <f aca="true" t="shared" si="0" ref="H18:H30">AVERAGE(B18:G18)</f>
        <v>66.46666666666665</v>
      </c>
      <c r="I18" s="4">
        <f aca="true" t="shared" si="1" ref="I18:I30">H18/12</f>
        <v>5.538888888888888</v>
      </c>
    </row>
    <row r="19" spans="1:9" ht="12.75">
      <c r="A19" s="2">
        <v>1418</v>
      </c>
      <c r="C19" s="4">
        <v>54</v>
      </c>
      <c r="D19" s="4">
        <v>68.4</v>
      </c>
      <c r="E19" s="4">
        <v>60</v>
      </c>
      <c r="F19" s="4">
        <v>62.4</v>
      </c>
      <c r="H19" s="4">
        <f t="shared" si="0"/>
        <v>61.2</v>
      </c>
      <c r="I19" s="4">
        <f t="shared" si="1"/>
        <v>5.1000000000000005</v>
      </c>
    </row>
    <row r="20" spans="1:9" ht="12.75">
      <c r="A20" s="2">
        <v>1419</v>
      </c>
      <c r="C20" s="4">
        <v>52</v>
      </c>
      <c r="D20" s="4">
        <v>61.8</v>
      </c>
      <c r="F20" s="4">
        <v>61</v>
      </c>
      <c r="H20" s="4">
        <f t="shared" si="0"/>
        <v>58.26666666666667</v>
      </c>
      <c r="I20" s="4">
        <f t="shared" si="1"/>
        <v>4.855555555555556</v>
      </c>
    </row>
    <row r="21" spans="1:9" ht="12.75">
      <c r="A21" s="2">
        <v>1420</v>
      </c>
      <c r="C21" s="4">
        <v>58.8</v>
      </c>
      <c r="H21" s="4">
        <f t="shared" si="0"/>
        <v>58.8</v>
      </c>
      <c r="I21" s="4">
        <f t="shared" si="1"/>
        <v>4.8999999999999995</v>
      </c>
    </row>
    <row r="22" spans="1:9" ht="12.75">
      <c r="A22" s="2">
        <v>1421</v>
      </c>
      <c r="D22" s="4">
        <v>62.4</v>
      </c>
      <c r="F22" s="4">
        <v>62.4</v>
      </c>
      <c r="H22" s="4">
        <f t="shared" si="0"/>
        <v>62.4</v>
      </c>
      <c r="I22" s="4">
        <f t="shared" si="1"/>
        <v>5.2</v>
      </c>
    </row>
    <row r="23" spans="1:9" ht="12.75">
      <c r="A23" s="2">
        <v>1422</v>
      </c>
      <c r="C23" s="4">
        <v>60</v>
      </c>
      <c r="D23" s="4">
        <v>60</v>
      </c>
      <c r="H23" s="4">
        <f t="shared" si="0"/>
        <v>60</v>
      </c>
      <c r="I23" s="4">
        <f t="shared" si="1"/>
        <v>5</v>
      </c>
    </row>
    <row r="24" spans="1:9" ht="12.75">
      <c r="A24" s="2">
        <v>1423</v>
      </c>
      <c r="C24" s="4">
        <v>57</v>
      </c>
      <c r="D24" s="4">
        <v>62.4</v>
      </c>
      <c r="H24" s="4">
        <f t="shared" si="0"/>
        <v>59.7</v>
      </c>
      <c r="I24" s="4">
        <f t="shared" si="1"/>
        <v>4.9750000000000005</v>
      </c>
    </row>
    <row r="25" spans="1:9" ht="12.75">
      <c r="A25" s="2">
        <v>1424</v>
      </c>
      <c r="B25" s="4">
        <v>69</v>
      </c>
      <c r="C25" s="4">
        <v>57.6</v>
      </c>
      <c r="D25" s="4">
        <v>60</v>
      </c>
      <c r="H25" s="4">
        <f t="shared" si="0"/>
        <v>62.199999999999996</v>
      </c>
      <c r="I25" s="4">
        <f t="shared" si="1"/>
        <v>5.183333333333333</v>
      </c>
    </row>
    <row r="26" spans="1:9" ht="12.75">
      <c r="A26" s="2">
        <v>1425</v>
      </c>
      <c r="E26" s="4">
        <v>66.6</v>
      </c>
      <c r="F26" s="4">
        <v>67.2</v>
      </c>
      <c r="G26" s="4">
        <v>62</v>
      </c>
      <c r="H26" s="4">
        <f t="shared" si="0"/>
        <v>65.26666666666667</v>
      </c>
      <c r="I26" s="4">
        <f t="shared" si="1"/>
        <v>5.438888888888889</v>
      </c>
    </row>
    <row r="27" spans="1:9" ht="12.75">
      <c r="A27" s="2">
        <v>1426</v>
      </c>
      <c r="B27" s="4">
        <v>78</v>
      </c>
      <c r="C27" s="4">
        <v>62.4</v>
      </c>
      <c r="D27" s="4">
        <v>59</v>
      </c>
      <c r="H27" s="4">
        <f t="shared" si="0"/>
        <v>66.46666666666667</v>
      </c>
      <c r="I27" s="4">
        <f t="shared" si="1"/>
        <v>5.538888888888889</v>
      </c>
    </row>
    <row r="28" spans="1:9" ht="12.75">
      <c r="A28" s="2">
        <v>1427</v>
      </c>
      <c r="C28" s="4">
        <v>59.9</v>
      </c>
      <c r="F28" s="4">
        <v>58.8</v>
      </c>
      <c r="H28" s="4">
        <f t="shared" si="0"/>
        <v>59.349999999999994</v>
      </c>
      <c r="I28" s="4">
        <f t="shared" si="1"/>
        <v>4.945833333333333</v>
      </c>
    </row>
    <row r="29" spans="1:9" ht="12.75">
      <c r="A29" s="2">
        <v>1428</v>
      </c>
      <c r="D29" s="4">
        <v>60</v>
      </c>
      <c r="F29" s="4">
        <v>56.4</v>
      </c>
      <c r="H29" s="4">
        <f t="shared" si="0"/>
        <v>58.2</v>
      </c>
      <c r="I29" s="4">
        <f t="shared" si="1"/>
        <v>4.8500000000000005</v>
      </c>
    </row>
    <row r="30" spans="1:9" ht="12.75">
      <c r="A30" s="2">
        <v>1429</v>
      </c>
      <c r="E30" s="4">
        <v>72.6</v>
      </c>
      <c r="H30" s="4">
        <f t="shared" si="0"/>
        <v>72.6</v>
      </c>
      <c r="I30" s="4">
        <f t="shared" si="1"/>
        <v>6.05</v>
      </c>
    </row>
    <row r="31" ht="12.75">
      <c r="A31" s="2">
        <v>1430</v>
      </c>
    </row>
    <row r="32" spans="1:9" ht="12.75">
      <c r="A32" s="2">
        <v>1431</v>
      </c>
      <c r="D32" s="4">
        <v>66</v>
      </c>
      <c r="E32" s="4">
        <v>72</v>
      </c>
      <c r="H32" s="4">
        <f aca="true" t="shared" si="2" ref="H32:H41">AVERAGE(B32:G32)</f>
        <v>69</v>
      </c>
      <c r="I32" s="4">
        <f aca="true" t="shared" si="3" ref="I32:I41">H32/12</f>
        <v>5.75</v>
      </c>
    </row>
    <row r="33" spans="1:9" ht="12.75">
      <c r="A33" s="2">
        <v>1432</v>
      </c>
      <c r="C33" s="4">
        <v>72</v>
      </c>
      <c r="H33" s="4">
        <f t="shared" si="2"/>
        <v>72</v>
      </c>
      <c r="I33" s="4">
        <f t="shared" si="3"/>
        <v>6</v>
      </c>
    </row>
    <row r="34" spans="1:9" ht="12.75">
      <c r="A34" s="2">
        <v>1433</v>
      </c>
      <c r="D34" s="4">
        <v>72</v>
      </c>
      <c r="E34" s="4">
        <v>76.8</v>
      </c>
      <c r="H34" s="4">
        <f t="shared" si="2"/>
        <v>74.4</v>
      </c>
      <c r="I34" s="4">
        <f t="shared" si="3"/>
        <v>6.2</v>
      </c>
    </row>
    <row r="35" spans="1:9" ht="12.75">
      <c r="A35" s="2">
        <v>1434</v>
      </c>
      <c r="C35" s="4">
        <v>72</v>
      </c>
      <c r="E35" s="4">
        <v>72</v>
      </c>
      <c r="H35" s="4">
        <f t="shared" si="2"/>
        <v>72</v>
      </c>
      <c r="I35" s="4">
        <f t="shared" si="3"/>
        <v>6</v>
      </c>
    </row>
    <row r="36" spans="1:9" ht="12.75">
      <c r="A36" s="2">
        <v>1435</v>
      </c>
      <c r="B36" s="4">
        <v>66</v>
      </c>
      <c r="C36" s="4">
        <v>72</v>
      </c>
      <c r="E36" s="4">
        <v>72</v>
      </c>
      <c r="H36" s="4">
        <f t="shared" si="2"/>
        <v>70</v>
      </c>
      <c r="I36" s="4">
        <f t="shared" si="3"/>
        <v>5.833333333333333</v>
      </c>
    </row>
    <row r="37" spans="1:9" ht="12.75">
      <c r="A37" s="2">
        <v>1436</v>
      </c>
      <c r="F37" s="4">
        <v>72.5</v>
      </c>
      <c r="H37" s="4">
        <f t="shared" si="2"/>
        <v>72.5</v>
      </c>
      <c r="I37" s="4">
        <f t="shared" si="3"/>
        <v>6.041666666666667</v>
      </c>
    </row>
    <row r="38" spans="1:9" ht="12.75">
      <c r="A38" s="2">
        <v>1437</v>
      </c>
      <c r="B38" s="4">
        <v>87</v>
      </c>
      <c r="E38" s="4">
        <v>72</v>
      </c>
      <c r="G38" s="4">
        <v>87.6</v>
      </c>
      <c r="H38" s="4">
        <f t="shared" si="2"/>
        <v>82.2</v>
      </c>
      <c r="I38" s="4">
        <f t="shared" si="3"/>
        <v>6.8500000000000005</v>
      </c>
    </row>
    <row r="39" spans="1:9" ht="12.75">
      <c r="A39" s="2">
        <v>1438</v>
      </c>
      <c r="B39" s="4">
        <v>92.2</v>
      </c>
      <c r="E39" s="4">
        <v>72</v>
      </c>
      <c r="H39" s="4">
        <f t="shared" si="2"/>
        <v>82.1</v>
      </c>
      <c r="I39" s="4">
        <f t="shared" si="3"/>
        <v>6.841666666666666</v>
      </c>
    </row>
    <row r="40" spans="1:9" ht="12.75">
      <c r="A40" s="2">
        <v>1439</v>
      </c>
      <c r="G40" s="4">
        <v>84</v>
      </c>
      <c r="H40" s="4">
        <f t="shared" si="2"/>
        <v>84</v>
      </c>
      <c r="I40" s="4">
        <f t="shared" si="3"/>
        <v>7</v>
      </c>
    </row>
    <row r="41" spans="1:9" ht="12.75">
      <c r="A41" s="2">
        <v>1440</v>
      </c>
      <c r="E41" s="4">
        <v>75.6</v>
      </c>
      <c r="H41" s="4">
        <f t="shared" si="2"/>
        <v>75.6</v>
      </c>
      <c r="I41" s="4">
        <f t="shared" si="3"/>
        <v>6.3</v>
      </c>
    </row>
    <row r="42" ht="12.75">
      <c r="A42" s="2">
        <v>1441</v>
      </c>
    </row>
    <row r="43" ht="12.75">
      <c r="A43" s="2">
        <v>1442</v>
      </c>
    </row>
    <row r="44" ht="12.75">
      <c r="A44" s="2">
        <v>1443</v>
      </c>
    </row>
    <row r="45" ht="12.75">
      <c r="A45" s="2">
        <v>1444</v>
      </c>
    </row>
    <row r="46" ht="12.75">
      <c r="A46" s="2">
        <v>1445</v>
      </c>
    </row>
    <row r="47" ht="12.75">
      <c r="A47" s="2">
        <v>1446</v>
      </c>
    </row>
    <row r="48" ht="12.75">
      <c r="A48" s="2">
        <v>1447</v>
      </c>
    </row>
    <row r="49" spans="1:9" ht="12.75">
      <c r="A49" s="2">
        <v>1448</v>
      </c>
      <c r="F49" s="4">
        <v>78</v>
      </c>
      <c r="G49" s="4">
        <v>87.05</v>
      </c>
      <c r="H49" s="4">
        <f aca="true" t="shared" si="4" ref="H49:H66">AVERAGE(B49:G49)</f>
        <v>82.525</v>
      </c>
      <c r="I49" s="4">
        <f aca="true" t="shared" si="5" ref="I49:I66">H49/12</f>
        <v>6.877083333333334</v>
      </c>
    </row>
    <row r="50" spans="1:9" ht="12.75">
      <c r="A50" s="2">
        <v>1449</v>
      </c>
      <c r="B50" s="4">
        <v>97.6</v>
      </c>
      <c r="H50" s="4">
        <f t="shared" si="4"/>
        <v>97.6</v>
      </c>
      <c r="I50" s="4">
        <f t="shared" si="5"/>
        <v>8.133333333333333</v>
      </c>
    </row>
    <row r="51" spans="1:9" ht="12.75">
      <c r="A51" s="2">
        <v>1450</v>
      </c>
      <c r="G51" s="4">
        <v>90</v>
      </c>
      <c r="H51" s="4">
        <f t="shared" si="4"/>
        <v>90</v>
      </c>
      <c r="I51" s="4">
        <f t="shared" si="5"/>
        <v>7.5</v>
      </c>
    </row>
    <row r="52" spans="1:9" ht="12.75">
      <c r="A52" s="2">
        <v>1451</v>
      </c>
      <c r="B52" s="4">
        <v>88</v>
      </c>
      <c r="H52" s="4">
        <f t="shared" si="4"/>
        <v>88</v>
      </c>
      <c r="I52" s="4">
        <f t="shared" si="5"/>
        <v>7.333333333333333</v>
      </c>
    </row>
    <row r="53" spans="1:9" ht="12.75">
      <c r="A53" s="2">
        <v>1452</v>
      </c>
      <c r="D53" s="4">
        <v>95</v>
      </c>
      <c r="H53" s="4">
        <f t="shared" si="4"/>
        <v>95</v>
      </c>
      <c r="I53" s="4">
        <f t="shared" si="5"/>
        <v>7.916666666666667</v>
      </c>
    </row>
    <row r="54" spans="1:9" ht="12.75">
      <c r="A54" s="2">
        <v>1453</v>
      </c>
      <c r="F54" s="4">
        <v>84</v>
      </c>
      <c r="H54" s="4">
        <f t="shared" si="4"/>
        <v>84</v>
      </c>
      <c r="I54" s="4">
        <f t="shared" si="5"/>
        <v>7</v>
      </c>
    </row>
    <row r="55" spans="1:9" ht="12.75">
      <c r="A55" s="2">
        <v>1454</v>
      </c>
      <c r="G55" s="4">
        <v>78</v>
      </c>
      <c r="H55" s="4">
        <f t="shared" si="4"/>
        <v>78</v>
      </c>
      <c r="I55" s="4">
        <f t="shared" si="5"/>
        <v>6.5</v>
      </c>
    </row>
    <row r="56" spans="1:9" ht="12.75">
      <c r="A56" s="2">
        <v>1455</v>
      </c>
      <c r="F56" s="4">
        <v>82.3</v>
      </c>
      <c r="G56" s="4">
        <v>91.3</v>
      </c>
      <c r="H56" s="4">
        <f t="shared" si="4"/>
        <v>86.8</v>
      </c>
      <c r="I56" s="4">
        <f t="shared" si="5"/>
        <v>7.233333333333333</v>
      </c>
    </row>
    <row r="57" spans="1:9" ht="12.75">
      <c r="A57" s="2">
        <v>1456</v>
      </c>
      <c r="B57" s="4">
        <v>93.6</v>
      </c>
      <c r="H57" s="4">
        <f t="shared" si="4"/>
        <v>93.6</v>
      </c>
      <c r="I57" s="4">
        <f t="shared" si="5"/>
        <v>7.8</v>
      </c>
    </row>
    <row r="58" spans="1:9" ht="12.75">
      <c r="A58" s="2">
        <v>1457</v>
      </c>
      <c r="E58" s="4">
        <v>98</v>
      </c>
      <c r="H58" s="4">
        <f t="shared" si="4"/>
        <v>98</v>
      </c>
      <c r="I58" s="4">
        <f t="shared" si="5"/>
        <v>8.166666666666666</v>
      </c>
    </row>
    <row r="59" spans="1:9" ht="12.75">
      <c r="A59" s="2">
        <v>1458</v>
      </c>
      <c r="C59" s="4">
        <v>96</v>
      </c>
      <c r="H59" s="4">
        <f t="shared" si="4"/>
        <v>96</v>
      </c>
      <c r="I59" s="4">
        <f t="shared" si="5"/>
        <v>8</v>
      </c>
    </row>
    <row r="60" spans="1:9" ht="12.75">
      <c r="A60" s="2">
        <v>1459</v>
      </c>
      <c r="D60" s="4">
        <v>100</v>
      </c>
      <c r="H60" s="4">
        <f t="shared" si="4"/>
        <v>100</v>
      </c>
      <c r="I60" s="4">
        <f t="shared" si="5"/>
        <v>8.333333333333334</v>
      </c>
    </row>
    <row r="61" spans="1:9" ht="12.75">
      <c r="A61" s="2">
        <v>1460</v>
      </c>
      <c r="C61" s="4">
        <v>78.45</v>
      </c>
      <c r="G61" s="4">
        <v>78.45</v>
      </c>
      <c r="H61" s="4">
        <f t="shared" si="4"/>
        <v>78.45</v>
      </c>
      <c r="I61" s="4">
        <f t="shared" si="5"/>
        <v>6.5375000000000005</v>
      </c>
    </row>
    <row r="62" spans="1:9" ht="12.75">
      <c r="A62" s="2">
        <v>1461</v>
      </c>
      <c r="C62" s="4">
        <f>92+(11/20)+(2/240)</f>
        <v>92.55833333333334</v>
      </c>
      <c r="F62" s="4">
        <v>75</v>
      </c>
      <c r="H62" s="4">
        <f t="shared" si="4"/>
        <v>83.77916666666667</v>
      </c>
      <c r="I62" s="4">
        <f t="shared" si="5"/>
        <v>6.981597222222223</v>
      </c>
    </row>
    <row r="63" spans="1:9" ht="12.75">
      <c r="A63" s="2">
        <v>1462</v>
      </c>
      <c r="B63" s="4">
        <v>93.6</v>
      </c>
      <c r="H63" s="4">
        <f t="shared" si="4"/>
        <v>93.6</v>
      </c>
      <c r="I63" s="4">
        <f t="shared" si="5"/>
        <v>7.8</v>
      </c>
    </row>
    <row r="64" spans="1:9" ht="12.75">
      <c r="A64" s="2">
        <v>1463</v>
      </c>
      <c r="B64" s="4">
        <v>96</v>
      </c>
      <c r="H64" s="4">
        <f t="shared" si="4"/>
        <v>96</v>
      </c>
      <c r="I64" s="4">
        <f t="shared" si="5"/>
        <v>8</v>
      </c>
    </row>
    <row r="65" spans="1:9" ht="12.75">
      <c r="A65" s="2">
        <v>1464</v>
      </c>
      <c r="E65" s="4">
        <v>90</v>
      </c>
      <c r="H65" s="4">
        <f t="shared" si="4"/>
        <v>90</v>
      </c>
      <c r="I65" s="4">
        <f t="shared" si="5"/>
        <v>7.5</v>
      </c>
    </row>
    <row r="66" spans="1:9" ht="12.75">
      <c r="A66" s="2">
        <v>1465</v>
      </c>
      <c r="C66" s="4">
        <v>101</v>
      </c>
      <c r="G66" s="4">
        <v>101</v>
      </c>
      <c r="H66" s="4">
        <f t="shared" si="4"/>
        <v>101</v>
      </c>
      <c r="I66" s="4">
        <f t="shared" si="5"/>
        <v>8.416666666666666</v>
      </c>
    </row>
    <row r="67" ht="12.75">
      <c r="A67" s="2">
        <v>1466</v>
      </c>
    </row>
    <row r="68" ht="12.75">
      <c r="A68" s="2">
        <v>1467</v>
      </c>
    </row>
    <row r="69" spans="1:9" ht="12.75">
      <c r="A69" s="2">
        <v>1468</v>
      </c>
      <c r="C69" s="4">
        <f>87+(6/20)+(2/240)</f>
        <v>87.30833333333334</v>
      </c>
      <c r="H69" s="4">
        <f aca="true" t="shared" si="6" ref="H69:H74">AVERAGE(B69:G69)</f>
        <v>87.30833333333334</v>
      </c>
      <c r="I69" s="4">
        <f aca="true" t="shared" si="7" ref="I69:I74">H69/12</f>
        <v>7.2756944444444445</v>
      </c>
    </row>
    <row r="70" spans="1:9" ht="12.75">
      <c r="A70" s="2">
        <v>1469</v>
      </c>
      <c r="C70" s="4">
        <v>87.85</v>
      </c>
      <c r="G70" s="4">
        <v>87.85</v>
      </c>
      <c r="H70" s="4">
        <f t="shared" si="6"/>
        <v>87.85</v>
      </c>
      <c r="I70" s="4">
        <f t="shared" si="7"/>
        <v>7.320833333333333</v>
      </c>
    </row>
    <row r="71" spans="1:9" ht="12.75">
      <c r="A71" s="2">
        <v>1470</v>
      </c>
      <c r="B71" s="4">
        <v>93</v>
      </c>
      <c r="H71" s="4">
        <f t="shared" si="6"/>
        <v>93</v>
      </c>
      <c r="I71" s="4">
        <f t="shared" si="7"/>
        <v>7.75</v>
      </c>
    </row>
    <row r="72" spans="1:9" ht="12.75">
      <c r="A72" s="2">
        <v>1471</v>
      </c>
      <c r="C72" s="4">
        <v>108</v>
      </c>
      <c r="H72" s="4">
        <f t="shared" si="6"/>
        <v>108</v>
      </c>
      <c r="I72" s="4">
        <f t="shared" si="7"/>
        <v>9</v>
      </c>
    </row>
    <row r="73" spans="1:9" ht="12.75">
      <c r="A73" s="2">
        <v>1472</v>
      </c>
      <c r="B73" s="4">
        <v>96</v>
      </c>
      <c r="H73" s="4">
        <f t="shared" si="6"/>
        <v>96</v>
      </c>
      <c r="I73" s="4">
        <f t="shared" si="7"/>
        <v>8</v>
      </c>
    </row>
    <row r="74" spans="1:9" ht="12.75">
      <c r="A74" s="2">
        <v>1473</v>
      </c>
      <c r="E74" s="4">
        <f>76+(2/20)+(6/240)</f>
        <v>76.125</v>
      </c>
      <c r="H74" s="4">
        <f t="shared" si="6"/>
        <v>76.125</v>
      </c>
      <c r="I74" s="4">
        <f t="shared" si="7"/>
        <v>6.34375</v>
      </c>
    </row>
    <row r="75" ht="12.75">
      <c r="A75" s="2">
        <v>1474</v>
      </c>
    </row>
    <row r="76" spans="1:9" ht="12.75">
      <c r="A76" s="2">
        <v>1475</v>
      </c>
      <c r="B76" s="4">
        <v>90</v>
      </c>
      <c r="H76" s="4">
        <f aca="true" t="shared" si="8" ref="H76:H94">AVERAGE(B76:G76)</f>
        <v>90</v>
      </c>
      <c r="I76" s="4">
        <f aca="true" t="shared" si="9" ref="I76:I94">H76/12</f>
        <v>7.5</v>
      </c>
    </row>
    <row r="77" spans="1:9" ht="12.75">
      <c r="A77" s="2">
        <v>1476</v>
      </c>
      <c r="D77" s="4">
        <v>89.8</v>
      </c>
      <c r="H77" s="4">
        <f t="shared" si="8"/>
        <v>89.8</v>
      </c>
      <c r="I77" s="4">
        <f t="shared" si="9"/>
        <v>7.483333333333333</v>
      </c>
    </row>
    <row r="78" spans="1:9" ht="12.75">
      <c r="A78" s="2">
        <v>1477</v>
      </c>
      <c r="C78" s="4">
        <v>91.6</v>
      </c>
      <c r="G78" s="4">
        <v>91.6</v>
      </c>
      <c r="H78" s="4">
        <f t="shared" si="8"/>
        <v>91.6</v>
      </c>
      <c r="I78" s="4">
        <f t="shared" si="9"/>
        <v>7.633333333333333</v>
      </c>
    </row>
    <row r="79" spans="1:9" ht="12.75">
      <c r="A79" s="2">
        <v>1478</v>
      </c>
      <c r="C79" s="4">
        <v>89.65</v>
      </c>
      <c r="H79" s="4">
        <f t="shared" si="8"/>
        <v>89.65</v>
      </c>
      <c r="I79" s="4">
        <f t="shared" si="9"/>
        <v>7.470833333333334</v>
      </c>
    </row>
    <row r="80" spans="1:9" ht="12.75">
      <c r="A80" s="2">
        <v>1479</v>
      </c>
      <c r="E80" s="4">
        <v>99</v>
      </c>
      <c r="H80" s="4">
        <f t="shared" si="8"/>
        <v>99</v>
      </c>
      <c r="I80" s="4">
        <f t="shared" si="9"/>
        <v>8.25</v>
      </c>
    </row>
    <row r="81" spans="1:9" ht="12.75">
      <c r="A81" s="2">
        <v>1480</v>
      </c>
      <c r="C81" s="4">
        <v>93.5</v>
      </c>
      <c r="E81" s="4">
        <v>98.9</v>
      </c>
      <c r="H81" s="4">
        <f t="shared" si="8"/>
        <v>96.2</v>
      </c>
      <c r="I81" s="4">
        <f t="shared" si="9"/>
        <v>8.016666666666667</v>
      </c>
    </row>
    <row r="82" spans="1:9" ht="12.75">
      <c r="A82" s="2">
        <v>1481</v>
      </c>
      <c r="E82" s="4">
        <v>131</v>
      </c>
      <c r="H82" s="4">
        <f t="shared" si="8"/>
        <v>131</v>
      </c>
      <c r="I82" s="4">
        <f t="shared" si="9"/>
        <v>10.916666666666666</v>
      </c>
    </row>
    <row r="83" spans="1:9" ht="12.75">
      <c r="A83" s="2">
        <v>1482</v>
      </c>
      <c r="E83" s="4">
        <v>137</v>
      </c>
      <c r="H83" s="4">
        <f t="shared" si="8"/>
        <v>137</v>
      </c>
      <c r="I83" s="4">
        <f t="shared" si="9"/>
        <v>11.416666666666666</v>
      </c>
    </row>
    <row r="84" spans="1:9" ht="12.75">
      <c r="A84" s="2">
        <v>1483</v>
      </c>
      <c r="B84" s="4">
        <f>116+(18/20)+(3/240)</f>
        <v>116.91250000000001</v>
      </c>
      <c r="H84" s="4">
        <f t="shared" si="8"/>
        <v>116.91250000000001</v>
      </c>
      <c r="I84" s="4">
        <f t="shared" si="9"/>
        <v>9.742708333333335</v>
      </c>
    </row>
    <row r="85" spans="1:9" ht="12.75">
      <c r="A85" s="2">
        <v>1484</v>
      </c>
      <c r="E85" s="4">
        <v>132</v>
      </c>
      <c r="H85" s="4">
        <f t="shared" si="8"/>
        <v>132</v>
      </c>
      <c r="I85" s="4">
        <f t="shared" si="9"/>
        <v>11</v>
      </c>
    </row>
    <row r="86" spans="1:9" ht="12.75">
      <c r="A86" s="2">
        <v>1485</v>
      </c>
      <c r="E86" s="4">
        <v>126</v>
      </c>
      <c r="H86" s="4">
        <f t="shared" si="8"/>
        <v>126</v>
      </c>
      <c r="I86" s="4">
        <f t="shared" si="9"/>
        <v>10.5</v>
      </c>
    </row>
    <row r="87" spans="1:9" ht="12.75">
      <c r="A87" s="2">
        <v>1486</v>
      </c>
      <c r="C87" s="4">
        <v>114</v>
      </c>
      <c r="F87" s="4">
        <v>94.5</v>
      </c>
      <c r="H87" s="4">
        <f t="shared" si="8"/>
        <v>104.25</v>
      </c>
      <c r="I87" s="4">
        <f t="shared" si="9"/>
        <v>8.6875</v>
      </c>
    </row>
    <row r="88" spans="1:9" ht="12.75">
      <c r="A88" s="2">
        <v>1487</v>
      </c>
      <c r="E88" s="4">
        <v>135</v>
      </c>
      <c r="H88" s="4">
        <f t="shared" si="8"/>
        <v>135</v>
      </c>
      <c r="I88" s="4">
        <f t="shared" si="9"/>
        <v>11.25</v>
      </c>
    </row>
    <row r="89" spans="1:9" ht="12.75">
      <c r="A89" s="2">
        <v>1488</v>
      </c>
      <c r="E89" s="4">
        <v>139.2</v>
      </c>
      <c r="H89" s="4">
        <f t="shared" si="8"/>
        <v>139.2</v>
      </c>
      <c r="I89" s="4">
        <f t="shared" si="9"/>
        <v>11.6</v>
      </c>
    </row>
    <row r="90" spans="1:9" ht="12.75">
      <c r="A90" s="2">
        <v>1489</v>
      </c>
      <c r="E90" s="4">
        <v>175</v>
      </c>
      <c r="H90" s="4">
        <f t="shared" si="8"/>
        <v>175</v>
      </c>
      <c r="I90" s="4">
        <f t="shared" si="9"/>
        <v>14.583333333333334</v>
      </c>
    </row>
    <row r="91" spans="1:9" ht="12.75">
      <c r="A91" s="2">
        <v>1490</v>
      </c>
      <c r="G91" s="4">
        <v>114</v>
      </c>
      <c r="H91" s="4">
        <f t="shared" si="8"/>
        <v>114</v>
      </c>
      <c r="I91" s="4">
        <f t="shared" si="9"/>
        <v>9.5</v>
      </c>
    </row>
    <row r="92" spans="1:9" ht="12.75">
      <c r="A92" s="2">
        <v>1491</v>
      </c>
      <c r="G92" s="4">
        <v>106.5</v>
      </c>
      <c r="H92" s="4">
        <f t="shared" si="8"/>
        <v>106.5</v>
      </c>
      <c r="I92" s="4">
        <f t="shared" si="9"/>
        <v>8.875</v>
      </c>
    </row>
    <row r="93" spans="1:9" ht="12.75">
      <c r="A93" s="2">
        <v>1492</v>
      </c>
      <c r="E93" s="4">
        <v>132.5</v>
      </c>
      <c r="H93" s="4">
        <f t="shared" si="8"/>
        <v>132.5</v>
      </c>
      <c r="I93" s="4">
        <f t="shared" si="9"/>
        <v>11.041666666666666</v>
      </c>
    </row>
    <row r="94" spans="1:9" ht="12.75">
      <c r="A94" s="2">
        <v>1493</v>
      </c>
      <c r="E94" s="4">
        <f>186+(8/20)+(5/240)</f>
        <v>186.42083333333335</v>
      </c>
      <c r="H94" s="4">
        <f t="shared" si="8"/>
        <v>186.42083333333335</v>
      </c>
      <c r="I94" s="4">
        <f t="shared" si="9"/>
        <v>15.535069444444446</v>
      </c>
    </row>
    <row r="95" ht="12.75">
      <c r="A95" s="2">
        <v>1494</v>
      </c>
    </row>
    <row r="96" spans="1:9" ht="12.75">
      <c r="A96" s="2">
        <v>1495</v>
      </c>
      <c r="E96" s="4">
        <v>202.65</v>
      </c>
      <c r="H96" s="4">
        <f>AVERAGE(B96:G96)</f>
        <v>202.65</v>
      </c>
      <c r="I96" s="4">
        <f>H96/12</f>
        <v>16.8875</v>
      </c>
    </row>
    <row r="97" spans="1:9" ht="12.75">
      <c r="A97" s="2">
        <v>1496</v>
      </c>
      <c r="G97" s="4">
        <v>137.3</v>
      </c>
      <c r="H97" s="4">
        <f>AVERAGE(B97:G97)</f>
        <v>137.3</v>
      </c>
      <c r="I97" s="4">
        <f>H97/12</f>
        <v>11.441666666666668</v>
      </c>
    </row>
    <row r="98" spans="1:9" ht="12.75">
      <c r="A98" s="2">
        <v>1497</v>
      </c>
      <c r="C98" s="4">
        <f>154+(19/20)+(8/240)</f>
        <v>154.98333333333332</v>
      </c>
      <c r="H98" s="4">
        <f>AVERAGE(B98:G98)</f>
        <v>154.98333333333332</v>
      </c>
      <c r="I98" s="4">
        <f>H98/12</f>
        <v>12.915277777777776</v>
      </c>
    </row>
    <row r="99" spans="1:9" ht="12.75">
      <c r="A99" s="2">
        <v>1498</v>
      </c>
      <c r="E99" s="4">
        <v>148.8</v>
      </c>
      <c r="H99" s="4">
        <f>AVERAGE(B99:G99)</f>
        <v>148.8</v>
      </c>
      <c r="I99" s="4">
        <f>H99/12</f>
        <v>12.4</v>
      </c>
    </row>
    <row r="100" ht="12.75">
      <c r="A100" s="2">
        <v>1499</v>
      </c>
    </row>
    <row r="101" ht="12.75">
      <c r="A101" s="2">
        <v>1500</v>
      </c>
    </row>
    <row r="102" ht="12.75">
      <c r="A102" s="2"/>
    </row>
    <row r="103" ht="12.75">
      <c r="A103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2" max="9" width="8.421875" style="4" customWidth="1"/>
  </cols>
  <sheetData>
    <row r="1" spans="2:8" ht="12.75">
      <c r="B1" s="5"/>
      <c r="C1" s="5" t="s">
        <v>96</v>
      </c>
      <c r="D1" s="5"/>
      <c r="E1" s="5"/>
      <c r="F1" s="5"/>
      <c r="G1" s="5"/>
      <c r="H1" s="5"/>
    </row>
    <row r="2" spans="1:8" ht="12.75">
      <c r="A2" s="2"/>
      <c r="B2" s="5"/>
      <c r="C2" s="5" t="s">
        <v>56</v>
      </c>
      <c r="D2" s="5"/>
      <c r="E2" s="5"/>
      <c r="F2" s="5"/>
      <c r="G2" s="5"/>
      <c r="H2" s="5"/>
    </row>
    <row r="3" spans="1:8" ht="12.75">
      <c r="A3" s="2"/>
      <c r="B3" s="5"/>
      <c r="C3" s="5"/>
      <c r="D3" s="5"/>
      <c r="E3" s="5"/>
      <c r="F3" s="5"/>
      <c r="G3" s="5"/>
      <c r="H3" s="5"/>
    </row>
    <row r="4" spans="1:9" ht="12.75">
      <c r="A4" s="2"/>
      <c r="B4" s="5" t="s">
        <v>64</v>
      </c>
      <c r="C4" s="5" t="s">
        <v>36</v>
      </c>
      <c r="D4" s="5" t="s">
        <v>51</v>
      </c>
      <c r="E4" s="5" t="s">
        <v>32</v>
      </c>
      <c r="F4" s="5" t="s">
        <v>89</v>
      </c>
      <c r="G4" s="5" t="s">
        <v>70</v>
      </c>
      <c r="H4" s="5" t="s">
        <v>63</v>
      </c>
      <c r="I4" s="5" t="s">
        <v>63</v>
      </c>
    </row>
    <row r="5" spans="1:9" ht="12.75">
      <c r="A5" s="2"/>
      <c r="B5" s="5" t="s">
        <v>3</v>
      </c>
      <c r="C5" s="5" t="s">
        <v>3</v>
      </c>
      <c r="D5" s="5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 t="s">
        <v>2</v>
      </c>
    </row>
    <row r="6" ht="12.75">
      <c r="A6" s="2"/>
    </row>
    <row r="7" spans="1:9" ht="12.75">
      <c r="A7" s="2">
        <v>1406</v>
      </c>
      <c r="F7" s="4">
        <v>66</v>
      </c>
      <c r="H7" s="4">
        <f>AVERAGE(B7:G7)</f>
        <v>66</v>
      </c>
      <c r="I7" s="4">
        <f>H7/12</f>
        <v>5.5</v>
      </c>
    </row>
    <row r="8" spans="1:9" ht="12.75">
      <c r="A8" s="2">
        <v>1407</v>
      </c>
      <c r="I8" s="4">
        <f>(I7+I9)/2</f>
        <v>5.558333333333334</v>
      </c>
    </row>
    <row r="9" spans="1:9" ht="12.75">
      <c r="A9" s="2">
        <v>1408</v>
      </c>
      <c r="B9" s="4">
        <v>69.6</v>
      </c>
      <c r="C9" s="4">
        <v>66</v>
      </c>
      <c r="F9" s="4">
        <v>66.6</v>
      </c>
      <c r="H9" s="4">
        <f>AVERAGE(B9:G9)</f>
        <v>67.39999999999999</v>
      </c>
      <c r="I9" s="4">
        <f>H9/12</f>
        <v>5.616666666666666</v>
      </c>
    </row>
    <row r="10" spans="1:9" ht="12.75">
      <c r="A10" s="2">
        <v>1409</v>
      </c>
      <c r="C10" s="4">
        <v>63.75</v>
      </c>
      <c r="F10" s="4">
        <v>66</v>
      </c>
      <c r="H10" s="4">
        <f>AVERAGE(B10:G10)</f>
        <v>64.875</v>
      </c>
      <c r="I10" s="4">
        <f>H10/12</f>
        <v>5.40625</v>
      </c>
    </row>
    <row r="11" spans="1:9" ht="12.75">
      <c r="A11" s="2">
        <v>1410</v>
      </c>
      <c r="C11" s="4">
        <v>67</v>
      </c>
      <c r="D11" s="4">
        <v>60</v>
      </c>
      <c r="F11" s="4">
        <v>60</v>
      </c>
      <c r="G11" s="4">
        <v>64.2</v>
      </c>
      <c r="H11" s="4">
        <f>AVERAGE(B11:G11)</f>
        <v>62.8</v>
      </c>
      <c r="I11" s="4">
        <f>H11/12</f>
        <v>5.233333333333333</v>
      </c>
    </row>
    <row r="12" spans="1:9" ht="12.75">
      <c r="A12" s="2">
        <v>1411</v>
      </c>
      <c r="I12" s="4">
        <f>(I11+I13)/2</f>
        <v>5.225</v>
      </c>
    </row>
    <row r="13" spans="1:9" ht="12.75">
      <c r="A13" s="2">
        <v>1412</v>
      </c>
      <c r="I13" s="4">
        <f>(I11+I15)/2</f>
        <v>5.216666666666667</v>
      </c>
    </row>
    <row r="14" spans="1:9" ht="12.75">
      <c r="A14" s="2">
        <v>1413</v>
      </c>
      <c r="I14" s="4">
        <f>(I13+I15)/2</f>
        <v>5.208333333333334</v>
      </c>
    </row>
    <row r="15" spans="1:9" ht="12.75">
      <c r="A15" s="2">
        <v>1414</v>
      </c>
      <c r="F15" s="4">
        <v>62.4</v>
      </c>
      <c r="H15" s="4">
        <f>AVERAGE(B15:G15)</f>
        <v>62.4</v>
      </c>
      <c r="I15" s="4">
        <f>H15/12</f>
        <v>5.2</v>
      </c>
    </row>
    <row r="16" spans="1:9" ht="12.75">
      <c r="A16" s="2">
        <v>1415</v>
      </c>
      <c r="B16" s="4">
        <v>94</v>
      </c>
      <c r="F16" s="4">
        <v>62.4</v>
      </c>
      <c r="H16" s="4">
        <f>AVERAGE(B16:G16)</f>
        <v>78.2</v>
      </c>
      <c r="I16" s="4">
        <f>H16/12</f>
        <v>6.516666666666667</v>
      </c>
    </row>
    <row r="17" spans="1:9" ht="12.75">
      <c r="A17" s="2">
        <v>1416</v>
      </c>
      <c r="I17" s="4">
        <f>(I16+I18)/2</f>
        <v>6.027777777777777</v>
      </c>
    </row>
    <row r="18" spans="1:9" ht="12.75">
      <c r="A18" s="2">
        <v>1417</v>
      </c>
      <c r="C18" s="4">
        <v>64.8</v>
      </c>
      <c r="D18" s="4">
        <v>69.8</v>
      </c>
      <c r="F18" s="4">
        <v>64.8</v>
      </c>
      <c r="H18" s="4">
        <f aca="true" t="shared" si="0" ref="H18:H30">AVERAGE(B18:G18)</f>
        <v>66.46666666666665</v>
      </c>
      <c r="I18" s="4">
        <f aca="true" t="shared" si="1" ref="I18:I30">H18/12</f>
        <v>5.538888888888888</v>
      </c>
    </row>
    <row r="19" spans="1:9" ht="12.75">
      <c r="A19" s="2">
        <v>1418</v>
      </c>
      <c r="C19" s="4">
        <v>54</v>
      </c>
      <c r="D19" s="4">
        <v>68.4</v>
      </c>
      <c r="E19" s="4">
        <v>60</v>
      </c>
      <c r="F19" s="4">
        <v>62.4</v>
      </c>
      <c r="H19" s="4">
        <f t="shared" si="0"/>
        <v>61.2</v>
      </c>
      <c r="I19" s="4">
        <f t="shared" si="1"/>
        <v>5.1000000000000005</v>
      </c>
    </row>
    <row r="20" spans="1:9" ht="12.75">
      <c r="A20" s="2">
        <v>1419</v>
      </c>
      <c r="C20" s="4">
        <v>52</v>
      </c>
      <c r="D20" s="4">
        <v>61.8</v>
      </c>
      <c r="F20" s="4">
        <v>61</v>
      </c>
      <c r="H20" s="4">
        <f t="shared" si="0"/>
        <v>58.26666666666667</v>
      </c>
      <c r="I20" s="4">
        <f t="shared" si="1"/>
        <v>4.855555555555556</v>
      </c>
    </row>
    <row r="21" spans="1:9" ht="12.75">
      <c r="A21" s="2">
        <v>1420</v>
      </c>
      <c r="C21" s="4">
        <v>58.8</v>
      </c>
      <c r="H21" s="4">
        <f t="shared" si="0"/>
        <v>58.8</v>
      </c>
      <c r="I21" s="4">
        <f t="shared" si="1"/>
        <v>4.8999999999999995</v>
      </c>
    </row>
    <row r="22" spans="1:9" ht="12.75">
      <c r="A22" s="2">
        <v>1421</v>
      </c>
      <c r="D22" s="4">
        <v>62.4</v>
      </c>
      <c r="F22" s="4">
        <v>62.4</v>
      </c>
      <c r="H22" s="4">
        <f t="shared" si="0"/>
        <v>62.4</v>
      </c>
      <c r="I22" s="4">
        <f t="shared" si="1"/>
        <v>5.2</v>
      </c>
    </row>
    <row r="23" spans="1:9" ht="12.75">
      <c r="A23" s="2">
        <v>1422</v>
      </c>
      <c r="C23" s="4">
        <v>60</v>
      </c>
      <c r="D23" s="4">
        <v>60</v>
      </c>
      <c r="H23" s="4">
        <f t="shared" si="0"/>
        <v>60</v>
      </c>
      <c r="I23" s="4">
        <f t="shared" si="1"/>
        <v>5</v>
      </c>
    </row>
    <row r="24" spans="1:9" ht="12.75">
      <c r="A24" s="2">
        <v>1423</v>
      </c>
      <c r="C24" s="4">
        <v>57</v>
      </c>
      <c r="D24" s="4">
        <v>62.4</v>
      </c>
      <c r="H24" s="4">
        <f t="shared" si="0"/>
        <v>59.7</v>
      </c>
      <c r="I24" s="4">
        <f t="shared" si="1"/>
        <v>4.9750000000000005</v>
      </c>
    </row>
    <row r="25" spans="1:9" ht="12.75">
      <c r="A25" s="2">
        <v>1424</v>
      </c>
      <c r="B25" s="4">
        <v>69</v>
      </c>
      <c r="C25" s="4">
        <v>57.6</v>
      </c>
      <c r="D25" s="4">
        <v>60</v>
      </c>
      <c r="H25" s="4">
        <f t="shared" si="0"/>
        <v>62.199999999999996</v>
      </c>
      <c r="I25" s="4">
        <f t="shared" si="1"/>
        <v>5.183333333333333</v>
      </c>
    </row>
    <row r="26" spans="1:9" ht="12.75">
      <c r="A26" s="2">
        <v>1425</v>
      </c>
      <c r="E26" s="4">
        <v>66.6</v>
      </c>
      <c r="F26" s="4">
        <v>67.2</v>
      </c>
      <c r="G26" s="4">
        <v>62</v>
      </c>
      <c r="H26" s="4">
        <f t="shared" si="0"/>
        <v>65.26666666666667</v>
      </c>
      <c r="I26" s="4">
        <f t="shared" si="1"/>
        <v>5.438888888888889</v>
      </c>
    </row>
    <row r="27" spans="1:9" ht="12.75">
      <c r="A27" s="2">
        <v>1426</v>
      </c>
      <c r="B27" s="4">
        <v>78</v>
      </c>
      <c r="C27" s="4">
        <v>62.4</v>
      </c>
      <c r="D27" s="4">
        <v>59</v>
      </c>
      <c r="H27" s="4">
        <f t="shared" si="0"/>
        <v>66.46666666666667</v>
      </c>
      <c r="I27" s="4">
        <f t="shared" si="1"/>
        <v>5.538888888888889</v>
      </c>
    </row>
    <row r="28" spans="1:9" ht="12.75">
      <c r="A28" s="2">
        <v>1427</v>
      </c>
      <c r="C28" s="4">
        <v>59.9</v>
      </c>
      <c r="F28" s="4">
        <v>58.8</v>
      </c>
      <c r="H28" s="4">
        <f t="shared" si="0"/>
        <v>59.349999999999994</v>
      </c>
      <c r="I28" s="4">
        <f t="shared" si="1"/>
        <v>4.945833333333333</v>
      </c>
    </row>
    <row r="29" spans="1:9" ht="12.75">
      <c r="A29" s="2">
        <v>1428</v>
      </c>
      <c r="D29" s="4">
        <v>60</v>
      </c>
      <c r="F29" s="4">
        <v>56.4</v>
      </c>
      <c r="H29" s="4">
        <f t="shared" si="0"/>
        <v>58.2</v>
      </c>
      <c r="I29" s="4">
        <f t="shared" si="1"/>
        <v>4.8500000000000005</v>
      </c>
    </row>
    <row r="30" spans="1:9" ht="12.75">
      <c r="A30" s="2">
        <v>1429</v>
      </c>
      <c r="E30" s="4">
        <v>72.6</v>
      </c>
      <c r="H30" s="4">
        <f t="shared" si="0"/>
        <v>72.6</v>
      </c>
      <c r="I30" s="4">
        <f t="shared" si="1"/>
        <v>6.05</v>
      </c>
    </row>
    <row r="31" spans="1:9" ht="12.75">
      <c r="A31" s="2">
        <v>1430</v>
      </c>
      <c r="I31" s="4">
        <f>(I30+I32)/2</f>
        <v>5.9</v>
      </c>
    </row>
    <row r="32" spans="1:9" ht="12.75">
      <c r="A32" s="2">
        <v>1431</v>
      </c>
      <c r="D32" s="4">
        <v>66</v>
      </c>
      <c r="E32" s="4">
        <v>72</v>
      </c>
      <c r="H32" s="4">
        <f aca="true" t="shared" si="2" ref="H32:H41">AVERAGE(B32:G32)</f>
        <v>69</v>
      </c>
      <c r="I32" s="4">
        <f aca="true" t="shared" si="3" ref="I32:I41">H32/12</f>
        <v>5.75</v>
      </c>
    </row>
    <row r="33" spans="1:9" ht="12.75">
      <c r="A33" s="2">
        <v>1432</v>
      </c>
      <c r="C33" s="4">
        <v>72</v>
      </c>
      <c r="H33" s="4">
        <f t="shared" si="2"/>
        <v>72</v>
      </c>
      <c r="I33" s="4">
        <f t="shared" si="3"/>
        <v>6</v>
      </c>
    </row>
    <row r="34" spans="1:9" ht="12.75">
      <c r="A34" s="2">
        <v>1433</v>
      </c>
      <c r="D34" s="4">
        <v>72</v>
      </c>
      <c r="E34" s="4">
        <v>76.8</v>
      </c>
      <c r="H34" s="4">
        <f t="shared" si="2"/>
        <v>74.4</v>
      </c>
      <c r="I34" s="4">
        <f t="shared" si="3"/>
        <v>6.2</v>
      </c>
    </row>
    <row r="35" spans="1:9" ht="12.75">
      <c r="A35" s="2">
        <v>1434</v>
      </c>
      <c r="C35" s="4">
        <v>72</v>
      </c>
      <c r="E35" s="4">
        <v>72</v>
      </c>
      <c r="H35" s="4">
        <f t="shared" si="2"/>
        <v>72</v>
      </c>
      <c r="I35" s="4">
        <f t="shared" si="3"/>
        <v>6</v>
      </c>
    </row>
    <row r="36" spans="1:9" ht="12.75">
      <c r="A36" s="2">
        <v>1435</v>
      </c>
      <c r="B36" s="4">
        <v>66</v>
      </c>
      <c r="C36" s="4">
        <v>72</v>
      </c>
      <c r="E36" s="4">
        <v>72</v>
      </c>
      <c r="H36" s="4">
        <f t="shared" si="2"/>
        <v>70</v>
      </c>
      <c r="I36" s="4">
        <f t="shared" si="3"/>
        <v>5.833333333333333</v>
      </c>
    </row>
    <row r="37" spans="1:9" ht="12.75">
      <c r="A37" s="2">
        <v>1436</v>
      </c>
      <c r="F37" s="4">
        <v>72.5</v>
      </c>
      <c r="H37" s="4">
        <f t="shared" si="2"/>
        <v>72.5</v>
      </c>
      <c r="I37" s="4">
        <f t="shared" si="3"/>
        <v>6.041666666666667</v>
      </c>
    </row>
    <row r="38" spans="1:9" ht="12.75">
      <c r="A38" s="2">
        <v>1437</v>
      </c>
      <c r="B38" s="4">
        <v>87</v>
      </c>
      <c r="E38" s="4">
        <v>72</v>
      </c>
      <c r="G38" s="4">
        <v>87.6</v>
      </c>
      <c r="H38" s="4">
        <f t="shared" si="2"/>
        <v>82.2</v>
      </c>
      <c r="I38" s="4">
        <f t="shared" si="3"/>
        <v>6.8500000000000005</v>
      </c>
    </row>
    <row r="39" spans="1:9" ht="12.75">
      <c r="A39" s="2">
        <v>1438</v>
      </c>
      <c r="B39" s="4">
        <v>92.2</v>
      </c>
      <c r="E39" s="4">
        <v>72</v>
      </c>
      <c r="H39" s="4">
        <f t="shared" si="2"/>
        <v>82.1</v>
      </c>
      <c r="I39" s="4">
        <f t="shared" si="3"/>
        <v>6.841666666666666</v>
      </c>
    </row>
    <row r="40" spans="1:9" ht="12.75">
      <c r="A40" s="2">
        <v>1439</v>
      </c>
      <c r="G40" s="4">
        <v>84</v>
      </c>
      <c r="H40" s="4">
        <f t="shared" si="2"/>
        <v>84</v>
      </c>
      <c r="I40" s="4">
        <f t="shared" si="3"/>
        <v>7</v>
      </c>
    </row>
    <row r="41" spans="1:9" ht="12.75">
      <c r="A41" s="2">
        <v>1440</v>
      </c>
      <c r="E41" s="4">
        <v>75.6</v>
      </c>
      <c r="H41" s="4">
        <f t="shared" si="2"/>
        <v>75.6</v>
      </c>
      <c r="I41" s="4">
        <f t="shared" si="3"/>
        <v>6.3</v>
      </c>
    </row>
    <row r="42" spans="1:9" ht="12.75">
      <c r="A42" s="2">
        <v>1441</v>
      </c>
      <c r="I42" s="4">
        <f>(I41+I43)/2</f>
        <v>6.372135416666667</v>
      </c>
    </row>
    <row r="43" spans="1:9" ht="12.75">
      <c r="A43" s="2">
        <v>1442</v>
      </c>
      <c r="I43" s="4">
        <f>(I41+I45)/2</f>
        <v>6.444270833333333</v>
      </c>
    </row>
    <row r="44" spans="1:9" ht="12.75">
      <c r="A44" s="2">
        <v>1443</v>
      </c>
      <c r="I44" s="4">
        <f>(I43+I45)/2</f>
        <v>6.51640625</v>
      </c>
    </row>
    <row r="45" spans="1:9" ht="12.75">
      <c r="A45" s="2">
        <v>1444</v>
      </c>
      <c r="I45" s="4">
        <f>(I41+I49)/2</f>
        <v>6.588541666666667</v>
      </c>
    </row>
    <row r="46" spans="1:9" ht="12.75">
      <c r="A46" s="2">
        <v>1445</v>
      </c>
      <c r="I46" s="4">
        <f>(I45+I47)/2</f>
        <v>6.660677083333334</v>
      </c>
    </row>
    <row r="47" spans="1:9" ht="12.75">
      <c r="A47" s="2">
        <v>1446</v>
      </c>
      <c r="I47" s="4">
        <f>(I45+I49)/2</f>
        <v>6.7328125000000005</v>
      </c>
    </row>
    <row r="48" spans="1:9" ht="12.75">
      <c r="A48" s="2">
        <v>1447</v>
      </c>
      <c r="I48" s="4">
        <f>(I47+I49)/2</f>
        <v>6.804947916666667</v>
      </c>
    </row>
    <row r="49" spans="1:9" ht="12.75">
      <c r="A49" s="2">
        <v>1448</v>
      </c>
      <c r="F49" s="4">
        <v>78</v>
      </c>
      <c r="G49" s="4">
        <v>87.05</v>
      </c>
      <c r="H49" s="4">
        <f aca="true" t="shared" si="4" ref="H49:H66">AVERAGE(B49:G49)</f>
        <v>82.525</v>
      </c>
      <c r="I49" s="4">
        <f aca="true" t="shared" si="5" ref="I49:I66">H49/12</f>
        <v>6.877083333333334</v>
      </c>
    </row>
    <row r="50" spans="1:9" ht="12.75">
      <c r="A50" s="2">
        <v>1449</v>
      </c>
      <c r="B50" s="4">
        <v>97.6</v>
      </c>
      <c r="H50" s="4">
        <f t="shared" si="4"/>
        <v>97.6</v>
      </c>
      <c r="I50" s="4">
        <f t="shared" si="5"/>
        <v>8.133333333333333</v>
      </c>
    </row>
    <row r="51" spans="1:9" ht="12.75">
      <c r="A51" s="2">
        <v>1450</v>
      </c>
      <c r="G51" s="4">
        <v>90</v>
      </c>
      <c r="H51" s="4">
        <f t="shared" si="4"/>
        <v>90</v>
      </c>
      <c r="I51" s="4">
        <f t="shared" si="5"/>
        <v>7.5</v>
      </c>
    </row>
    <row r="52" spans="1:9" ht="12.75">
      <c r="A52" s="2">
        <v>1451</v>
      </c>
      <c r="B52" s="4">
        <v>88</v>
      </c>
      <c r="H52" s="4">
        <f t="shared" si="4"/>
        <v>88</v>
      </c>
      <c r="I52" s="4">
        <f t="shared" si="5"/>
        <v>7.333333333333333</v>
      </c>
    </row>
    <row r="53" spans="1:9" ht="12.75">
      <c r="A53" s="2">
        <v>1452</v>
      </c>
      <c r="D53" s="4">
        <v>95</v>
      </c>
      <c r="H53" s="4">
        <f t="shared" si="4"/>
        <v>95</v>
      </c>
      <c r="I53" s="4">
        <f t="shared" si="5"/>
        <v>7.916666666666667</v>
      </c>
    </row>
    <row r="54" spans="1:9" ht="12.75">
      <c r="A54" s="2">
        <v>1453</v>
      </c>
      <c r="F54" s="4">
        <v>84</v>
      </c>
      <c r="H54" s="4">
        <f t="shared" si="4"/>
        <v>84</v>
      </c>
      <c r="I54" s="4">
        <f t="shared" si="5"/>
        <v>7</v>
      </c>
    </row>
    <row r="55" spans="1:9" ht="12.75">
      <c r="A55" s="2">
        <v>1454</v>
      </c>
      <c r="G55" s="4">
        <v>78</v>
      </c>
      <c r="H55" s="4">
        <f t="shared" si="4"/>
        <v>78</v>
      </c>
      <c r="I55" s="4">
        <f t="shared" si="5"/>
        <v>6.5</v>
      </c>
    </row>
    <row r="56" spans="1:9" ht="12.75">
      <c r="A56" s="2">
        <v>1455</v>
      </c>
      <c r="F56" s="4">
        <v>82.3</v>
      </c>
      <c r="G56" s="4">
        <v>91.3</v>
      </c>
      <c r="H56" s="4">
        <f t="shared" si="4"/>
        <v>86.8</v>
      </c>
      <c r="I56" s="4">
        <f t="shared" si="5"/>
        <v>7.233333333333333</v>
      </c>
    </row>
    <row r="57" spans="1:9" ht="12.75">
      <c r="A57" s="2">
        <v>1456</v>
      </c>
      <c r="B57" s="4">
        <v>93.6</v>
      </c>
      <c r="H57" s="4">
        <f t="shared" si="4"/>
        <v>93.6</v>
      </c>
      <c r="I57" s="4">
        <f t="shared" si="5"/>
        <v>7.8</v>
      </c>
    </row>
    <row r="58" spans="1:9" ht="12.75">
      <c r="A58" s="2">
        <v>1457</v>
      </c>
      <c r="E58" s="4">
        <v>98</v>
      </c>
      <c r="H58" s="4">
        <f t="shared" si="4"/>
        <v>98</v>
      </c>
      <c r="I58" s="4">
        <f t="shared" si="5"/>
        <v>8.166666666666666</v>
      </c>
    </row>
    <row r="59" spans="1:9" ht="12.75">
      <c r="A59" s="2">
        <v>1458</v>
      </c>
      <c r="C59" s="4">
        <v>96</v>
      </c>
      <c r="H59" s="4">
        <f t="shared" si="4"/>
        <v>96</v>
      </c>
      <c r="I59" s="4">
        <f t="shared" si="5"/>
        <v>8</v>
      </c>
    </row>
    <row r="60" spans="1:9" ht="12.75">
      <c r="A60" s="2">
        <v>1459</v>
      </c>
      <c r="D60" s="4">
        <v>100</v>
      </c>
      <c r="H60" s="4">
        <f t="shared" si="4"/>
        <v>100</v>
      </c>
      <c r="I60" s="4">
        <f t="shared" si="5"/>
        <v>8.333333333333334</v>
      </c>
    </row>
    <row r="61" spans="1:9" ht="12.75">
      <c r="A61" s="2">
        <v>1460</v>
      </c>
      <c r="C61" s="4">
        <v>78.45</v>
      </c>
      <c r="G61" s="4">
        <v>78.45</v>
      </c>
      <c r="H61" s="4">
        <f t="shared" si="4"/>
        <v>78.45</v>
      </c>
      <c r="I61" s="4">
        <f t="shared" si="5"/>
        <v>6.5375000000000005</v>
      </c>
    </row>
    <row r="62" spans="1:9" ht="12.75">
      <c r="A62" s="2">
        <v>1461</v>
      </c>
      <c r="C62" s="4">
        <f>92+(11/20)+(2/240)</f>
        <v>92.55833333333334</v>
      </c>
      <c r="F62" s="4">
        <v>75</v>
      </c>
      <c r="H62" s="4">
        <f t="shared" si="4"/>
        <v>83.77916666666667</v>
      </c>
      <c r="I62" s="4">
        <f t="shared" si="5"/>
        <v>6.981597222222223</v>
      </c>
    </row>
    <row r="63" spans="1:9" ht="12.75">
      <c r="A63" s="2">
        <v>1462</v>
      </c>
      <c r="B63" s="4">
        <v>93.6</v>
      </c>
      <c r="H63" s="4">
        <f t="shared" si="4"/>
        <v>93.6</v>
      </c>
      <c r="I63" s="4">
        <f t="shared" si="5"/>
        <v>7.8</v>
      </c>
    </row>
    <row r="64" spans="1:9" ht="12.75">
      <c r="A64" s="2">
        <v>1463</v>
      </c>
      <c r="B64" s="4">
        <v>96</v>
      </c>
      <c r="H64" s="4">
        <f t="shared" si="4"/>
        <v>96</v>
      </c>
      <c r="I64" s="4">
        <f t="shared" si="5"/>
        <v>8</v>
      </c>
    </row>
    <row r="65" spans="1:9" ht="12.75">
      <c r="A65" s="2">
        <v>1464</v>
      </c>
      <c r="E65" s="4">
        <v>90</v>
      </c>
      <c r="H65" s="4">
        <f t="shared" si="4"/>
        <v>90</v>
      </c>
      <c r="I65" s="4">
        <f t="shared" si="5"/>
        <v>7.5</v>
      </c>
    </row>
    <row r="66" spans="1:9" ht="12.75">
      <c r="A66" s="2">
        <v>1465</v>
      </c>
      <c r="C66" s="4">
        <v>101</v>
      </c>
      <c r="G66" s="4">
        <v>101</v>
      </c>
      <c r="H66" s="4">
        <f t="shared" si="4"/>
        <v>101</v>
      </c>
      <c r="I66" s="4">
        <f t="shared" si="5"/>
        <v>8.416666666666666</v>
      </c>
    </row>
    <row r="67" spans="1:9" ht="12.75">
      <c r="A67" s="2">
        <v>1466</v>
      </c>
      <c r="I67" s="4">
        <f>I66+0.3333*(I69-I66)</f>
        <v>8.036380625</v>
      </c>
    </row>
    <row r="68" spans="1:9" ht="12.75">
      <c r="A68" s="2">
        <v>1467</v>
      </c>
      <c r="I68" s="4">
        <f>(I67+I69)/2</f>
        <v>7.656037534722222</v>
      </c>
    </row>
    <row r="69" spans="1:9" ht="12.75">
      <c r="A69" s="2">
        <v>1468</v>
      </c>
      <c r="C69" s="4">
        <f>87+(6/20)+(2/240)</f>
        <v>87.30833333333334</v>
      </c>
      <c r="H69" s="4">
        <f aca="true" t="shared" si="6" ref="H69:H74">AVERAGE(B69:G69)</f>
        <v>87.30833333333334</v>
      </c>
      <c r="I69" s="4">
        <f aca="true" t="shared" si="7" ref="I69:I74">H69/12</f>
        <v>7.2756944444444445</v>
      </c>
    </row>
    <row r="70" spans="1:9" ht="12.75">
      <c r="A70" s="2">
        <v>1469</v>
      </c>
      <c r="C70" s="4">
        <v>87.85</v>
      </c>
      <c r="G70" s="4">
        <v>87.85</v>
      </c>
      <c r="H70" s="4">
        <f t="shared" si="6"/>
        <v>87.85</v>
      </c>
      <c r="I70" s="4">
        <f t="shared" si="7"/>
        <v>7.320833333333333</v>
      </c>
    </row>
    <row r="71" spans="1:9" ht="12.75">
      <c r="A71" s="2">
        <v>1470</v>
      </c>
      <c r="B71" s="4">
        <v>93</v>
      </c>
      <c r="H71" s="4">
        <f t="shared" si="6"/>
        <v>93</v>
      </c>
      <c r="I71" s="4">
        <f t="shared" si="7"/>
        <v>7.75</v>
      </c>
    </row>
    <row r="72" spans="1:9" ht="12.75">
      <c r="A72" s="2">
        <v>1471</v>
      </c>
      <c r="C72" s="4">
        <v>108</v>
      </c>
      <c r="H72" s="4">
        <f t="shared" si="6"/>
        <v>108</v>
      </c>
      <c r="I72" s="4">
        <f t="shared" si="7"/>
        <v>9</v>
      </c>
    </row>
    <row r="73" spans="1:9" ht="12.75">
      <c r="A73" s="2">
        <v>1472</v>
      </c>
      <c r="B73" s="4">
        <v>96</v>
      </c>
      <c r="H73" s="4">
        <f t="shared" si="6"/>
        <v>96</v>
      </c>
      <c r="I73" s="4">
        <f t="shared" si="7"/>
        <v>8</v>
      </c>
    </row>
    <row r="74" spans="1:9" ht="12.75">
      <c r="A74" s="2">
        <v>1473</v>
      </c>
      <c r="E74" s="4">
        <f>76+(2/20)+(6/240)</f>
        <v>76.125</v>
      </c>
      <c r="H74" s="4">
        <f t="shared" si="6"/>
        <v>76.125</v>
      </c>
      <c r="I74" s="4">
        <f t="shared" si="7"/>
        <v>6.34375</v>
      </c>
    </row>
    <row r="75" spans="1:9" ht="12.75">
      <c r="A75" s="2">
        <v>1474</v>
      </c>
      <c r="I75" s="4">
        <f>(I74+I76)/2</f>
        <v>6.921875</v>
      </c>
    </row>
    <row r="76" spans="1:9" ht="12.75">
      <c r="A76" s="2">
        <v>1475</v>
      </c>
      <c r="B76" s="4">
        <v>90</v>
      </c>
      <c r="H76" s="4">
        <f aca="true" t="shared" si="8" ref="H76:H94">AVERAGE(B76:G76)</f>
        <v>90</v>
      </c>
      <c r="I76" s="4">
        <f aca="true" t="shared" si="9" ref="I76:I94">H76/12</f>
        <v>7.5</v>
      </c>
    </row>
    <row r="77" spans="1:9" ht="12.75">
      <c r="A77" s="2">
        <v>1476</v>
      </c>
      <c r="D77" s="4">
        <v>89.8</v>
      </c>
      <c r="H77" s="4">
        <f t="shared" si="8"/>
        <v>89.8</v>
      </c>
      <c r="I77" s="4">
        <f t="shared" si="9"/>
        <v>7.483333333333333</v>
      </c>
    </row>
    <row r="78" spans="1:9" ht="12.75">
      <c r="A78" s="2">
        <v>1477</v>
      </c>
      <c r="C78" s="4">
        <v>91.6</v>
      </c>
      <c r="G78" s="4">
        <v>91.6</v>
      </c>
      <c r="H78" s="4">
        <f t="shared" si="8"/>
        <v>91.6</v>
      </c>
      <c r="I78" s="4">
        <f t="shared" si="9"/>
        <v>7.633333333333333</v>
      </c>
    </row>
    <row r="79" spans="1:9" ht="12.75">
      <c r="A79" s="2">
        <v>1478</v>
      </c>
      <c r="C79" s="4">
        <v>89.65</v>
      </c>
      <c r="H79" s="4">
        <f t="shared" si="8"/>
        <v>89.65</v>
      </c>
      <c r="I79" s="4">
        <f t="shared" si="9"/>
        <v>7.470833333333334</v>
      </c>
    </row>
    <row r="80" spans="1:9" ht="12.75">
      <c r="A80" s="2">
        <v>1479</v>
      </c>
      <c r="E80" s="4">
        <v>99</v>
      </c>
      <c r="H80" s="4">
        <f t="shared" si="8"/>
        <v>99</v>
      </c>
      <c r="I80" s="4">
        <f t="shared" si="9"/>
        <v>8.25</v>
      </c>
    </row>
    <row r="81" spans="1:9" ht="12.75">
      <c r="A81" s="2">
        <v>1480</v>
      </c>
      <c r="C81" s="4">
        <v>93.5</v>
      </c>
      <c r="E81" s="4">
        <v>98.9</v>
      </c>
      <c r="H81" s="4">
        <f t="shared" si="8"/>
        <v>96.2</v>
      </c>
      <c r="I81" s="4">
        <f t="shared" si="9"/>
        <v>8.016666666666667</v>
      </c>
    </row>
    <row r="82" spans="1:9" ht="12.75">
      <c r="A82" s="2">
        <v>1481</v>
      </c>
      <c r="E82" s="4">
        <v>131</v>
      </c>
      <c r="H82" s="4">
        <f t="shared" si="8"/>
        <v>131</v>
      </c>
      <c r="I82" s="4">
        <f t="shared" si="9"/>
        <v>10.916666666666666</v>
      </c>
    </row>
    <row r="83" spans="1:9" ht="12.75">
      <c r="A83" s="2">
        <v>1482</v>
      </c>
      <c r="E83" s="4">
        <v>137</v>
      </c>
      <c r="H83" s="4">
        <f t="shared" si="8"/>
        <v>137</v>
      </c>
      <c r="I83" s="4">
        <f t="shared" si="9"/>
        <v>11.416666666666666</v>
      </c>
    </row>
    <row r="84" spans="1:9" ht="12.75">
      <c r="A84" s="2">
        <v>1483</v>
      </c>
      <c r="B84" s="4">
        <f>116+(18/20)+(3/240)</f>
        <v>116.91250000000001</v>
      </c>
      <c r="H84" s="4">
        <f t="shared" si="8"/>
        <v>116.91250000000001</v>
      </c>
      <c r="I84" s="4">
        <f t="shared" si="9"/>
        <v>9.742708333333335</v>
      </c>
    </row>
    <row r="85" spans="1:9" ht="12.75">
      <c r="A85" s="2">
        <v>1484</v>
      </c>
      <c r="E85" s="4">
        <v>132</v>
      </c>
      <c r="H85" s="4">
        <f t="shared" si="8"/>
        <v>132</v>
      </c>
      <c r="I85" s="4">
        <f t="shared" si="9"/>
        <v>11</v>
      </c>
    </row>
    <row r="86" spans="1:9" ht="12.75">
      <c r="A86" s="2">
        <v>1485</v>
      </c>
      <c r="E86" s="4">
        <v>126</v>
      </c>
      <c r="H86" s="4">
        <f t="shared" si="8"/>
        <v>126</v>
      </c>
      <c r="I86" s="4">
        <f t="shared" si="9"/>
        <v>10.5</v>
      </c>
    </row>
    <row r="87" spans="1:9" ht="12.75">
      <c r="A87" s="2">
        <v>1486</v>
      </c>
      <c r="C87" s="4">
        <v>114</v>
      </c>
      <c r="F87" s="4">
        <v>94.5</v>
      </c>
      <c r="H87" s="4">
        <f t="shared" si="8"/>
        <v>104.25</v>
      </c>
      <c r="I87" s="4">
        <f t="shared" si="9"/>
        <v>8.6875</v>
      </c>
    </row>
    <row r="88" spans="1:9" ht="12.75">
      <c r="A88" s="2">
        <v>1487</v>
      </c>
      <c r="E88" s="4">
        <v>135</v>
      </c>
      <c r="H88" s="4">
        <f t="shared" si="8"/>
        <v>135</v>
      </c>
      <c r="I88" s="4">
        <f t="shared" si="9"/>
        <v>11.25</v>
      </c>
    </row>
    <row r="89" spans="1:9" ht="12.75">
      <c r="A89" s="2">
        <v>1488</v>
      </c>
      <c r="E89" s="4">
        <v>139.2</v>
      </c>
      <c r="H89" s="4">
        <f t="shared" si="8"/>
        <v>139.2</v>
      </c>
      <c r="I89" s="4">
        <f t="shared" si="9"/>
        <v>11.6</v>
      </c>
    </row>
    <row r="90" spans="1:9" ht="12.75">
      <c r="A90" s="2">
        <v>1489</v>
      </c>
      <c r="E90" s="4">
        <v>175</v>
      </c>
      <c r="H90" s="4">
        <f t="shared" si="8"/>
        <v>175</v>
      </c>
      <c r="I90" s="4">
        <f t="shared" si="9"/>
        <v>14.583333333333334</v>
      </c>
    </row>
    <row r="91" spans="1:9" ht="12.75">
      <c r="A91" s="2">
        <v>1490</v>
      </c>
      <c r="G91" s="4">
        <v>114</v>
      </c>
      <c r="H91" s="4">
        <f t="shared" si="8"/>
        <v>114</v>
      </c>
      <c r="I91" s="4">
        <f t="shared" si="9"/>
        <v>9.5</v>
      </c>
    </row>
    <row r="92" spans="1:9" ht="12.75">
      <c r="A92" s="2">
        <v>1491</v>
      </c>
      <c r="G92" s="4">
        <v>106.5</v>
      </c>
      <c r="H92" s="4">
        <f t="shared" si="8"/>
        <v>106.5</v>
      </c>
      <c r="I92" s="4">
        <f t="shared" si="9"/>
        <v>8.875</v>
      </c>
    </row>
    <row r="93" spans="1:9" ht="12.75">
      <c r="A93" s="2">
        <v>1492</v>
      </c>
      <c r="E93" s="4">
        <v>132.5</v>
      </c>
      <c r="H93" s="4">
        <f t="shared" si="8"/>
        <v>132.5</v>
      </c>
      <c r="I93" s="4">
        <f t="shared" si="9"/>
        <v>11.041666666666666</v>
      </c>
    </row>
    <row r="94" spans="1:9" ht="12.75">
      <c r="A94" s="2">
        <v>1493</v>
      </c>
      <c r="E94" s="4">
        <f>186+(8/20)+(5/240)</f>
        <v>186.42083333333335</v>
      </c>
      <c r="H94" s="4">
        <f t="shared" si="8"/>
        <v>186.42083333333335</v>
      </c>
      <c r="I94" s="4">
        <f t="shared" si="9"/>
        <v>15.535069444444446</v>
      </c>
    </row>
    <row r="95" spans="1:9" ht="12.75">
      <c r="A95" s="2">
        <v>1494</v>
      </c>
      <c r="I95" s="4">
        <f>(I94+I96)/2</f>
        <v>16.211284722222224</v>
      </c>
    </row>
    <row r="96" spans="1:9" ht="12.75">
      <c r="A96" s="2">
        <v>1495</v>
      </c>
      <c r="E96" s="4">
        <v>202.65</v>
      </c>
      <c r="H96" s="4">
        <f>AVERAGE(B96:G96)</f>
        <v>202.65</v>
      </c>
      <c r="I96" s="4">
        <f>H96/12</f>
        <v>16.8875</v>
      </c>
    </row>
    <row r="97" spans="1:9" ht="12.75">
      <c r="A97" s="2">
        <v>1496</v>
      </c>
      <c r="G97" s="4">
        <v>137.3</v>
      </c>
      <c r="H97" s="4">
        <f>AVERAGE(B97:G97)</f>
        <v>137.3</v>
      </c>
      <c r="I97" s="4">
        <f>H97/12</f>
        <v>11.441666666666668</v>
      </c>
    </row>
    <row r="98" spans="1:9" ht="12.75">
      <c r="A98" s="2">
        <v>1497</v>
      </c>
      <c r="C98" s="4">
        <f>154+(19/20)+(8/240)</f>
        <v>154.98333333333332</v>
      </c>
      <c r="H98" s="4">
        <f>AVERAGE(B98:G98)</f>
        <v>154.98333333333332</v>
      </c>
      <c r="I98" s="4">
        <f>H98/12</f>
        <v>12.915277777777776</v>
      </c>
    </row>
    <row r="99" spans="1:9" ht="12.75">
      <c r="A99" s="2">
        <v>1498</v>
      </c>
      <c r="E99" s="4">
        <v>148.8</v>
      </c>
      <c r="H99" s="4">
        <f>AVERAGE(B99:G99)</f>
        <v>148.8</v>
      </c>
      <c r="I99" s="4">
        <f>H99/12</f>
        <v>12.4</v>
      </c>
    </row>
    <row r="100" ht="12.75">
      <c r="A100" s="2">
        <v>1499</v>
      </c>
    </row>
    <row r="101" ht="12.75">
      <c r="A101" s="2">
        <v>1500</v>
      </c>
    </row>
    <row r="102" ht="12.75">
      <c r="A102" s="2"/>
    </row>
    <row r="103" ht="12.75">
      <c r="A103" s="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2.75"/>
  <cols>
    <col min="1" max="1" width="8.421875" style="2" customWidth="1"/>
    <col min="2" max="2" width="14.421875" style="4" customWidth="1"/>
    <col min="3" max="3" width="4.140625" style="4" customWidth="1"/>
    <col min="4" max="4" width="8.8515625" style="4" customWidth="1"/>
    <col min="5" max="6" width="8.8515625" style="0" customWidth="1"/>
    <col min="7" max="7" width="8.8515625" style="6" customWidth="1"/>
    <col min="8" max="8" width="14.421875" style="0" customWidth="1"/>
  </cols>
  <sheetData>
    <row r="1" spans="1:2" ht="12.75">
      <c r="A1" s="2" t="s">
        <v>93</v>
      </c>
      <c r="B1" s="5" t="s">
        <v>95</v>
      </c>
    </row>
    <row r="2" spans="1:2" ht="12.75">
      <c r="A2" s="2" t="s">
        <v>40</v>
      </c>
      <c r="B2" s="5" t="s">
        <v>57</v>
      </c>
    </row>
    <row r="4" spans="2:4" ht="12.75">
      <c r="B4" s="5" t="s">
        <v>42</v>
      </c>
      <c r="C4" s="5" t="s">
        <v>0</v>
      </c>
      <c r="D4" s="5" t="s">
        <v>82</v>
      </c>
    </row>
    <row r="6" spans="1:4" ht="12.75">
      <c r="A6" s="2">
        <v>1396</v>
      </c>
      <c r="B6" s="4">
        <v>4.95</v>
      </c>
      <c r="D6" s="4">
        <f>9+(10.5/20)</f>
        <v>9.525</v>
      </c>
    </row>
    <row r="7" ht="12.75">
      <c r="A7" s="2">
        <v>1397</v>
      </c>
    </row>
    <row r="8" spans="1:2" ht="12.75">
      <c r="A8" s="2">
        <v>1398</v>
      </c>
      <c r="B8" s="4">
        <f>(4.55+4.5)/2</f>
        <v>4.525</v>
      </c>
    </row>
    <row r="9" spans="1:2" ht="12.75">
      <c r="A9" s="2">
        <v>1399</v>
      </c>
      <c r="B9" s="4">
        <f>(5.9+5.5)/2</f>
        <v>5.7</v>
      </c>
    </row>
    <row r="10" spans="1:2" ht="12.75">
      <c r="A10" s="2">
        <v>1400</v>
      </c>
      <c r="B10" s="4">
        <v>6.1</v>
      </c>
    </row>
    <row r="11" spans="1:2" ht="12.75">
      <c r="A11" s="2">
        <v>1401</v>
      </c>
      <c r="B11" s="4">
        <f>(6+7)/2</f>
        <v>6.5</v>
      </c>
    </row>
    <row r="12" spans="1:2" ht="12.75">
      <c r="A12" s="2">
        <v>1402</v>
      </c>
      <c r="B12" s="4">
        <v>5.9</v>
      </c>
    </row>
    <row r="13" spans="1:2" ht="12.75">
      <c r="A13" s="2">
        <v>1403</v>
      </c>
      <c r="B13" s="4">
        <f>5+(18/20)+(6/240)</f>
        <v>5.925000000000001</v>
      </c>
    </row>
    <row r="14" ht="12.75">
      <c r="A14" s="2">
        <v>1404</v>
      </c>
    </row>
    <row r="15" spans="1:4" ht="12.75">
      <c r="A15" s="2">
        <v>1405</v>
      </c>
      <c r="B15" s="4">
        <v>5.8</v>
      </c>
      <c r="D15" s="4">
        <v>6.6</v>
      </c>
    </row>
    <row r="16" spans="1:2" ht="12.75">
      <c r="A16" s="2">
        <v>1406</v>
      </c>
      <c r="B16" s="4">
        <v>5.7</v>
      </c>
    </row>
    <row r="17" spans="1:2" ht="12.75">
      <c r="A17" s="2">
        <v>1407</v>
      </c>
      <c r="B17" s="4">
        <v>5.95</v>
      </c>
    </row>
    <row r="18" spans="1:4" ht="12.75">
      <c r="A18" s="2">
        <v>1408</v>
      </c>
      <c r="D18" s="4">
        <v>7.6</v>
      </c>
    </row>
    <row r="19" spans="1:4" ht="12.75">
      <c r="A19" s="2">
        <v>1409</v>
      </c>
      <c r="B19" s="4">
        <v>6.5</v>
      </c>
      <c r="D19" s="4">
        <v>9.15</v>
      </c>
    </row>
    <row r="20" spans="1:4" ht="12.75">
      <c r="A20" s="2">
        <v>1410</v>
      </c>
      <c r="B20" s="4">
        <v>6</v>
      </c>
      <c r="D20" s="4">
        <v>9</v>
      </c>
    </row>
    <row r="21" spans="1:8" ht="12.75">
      <c r="A21" s="2">
        <v>1411</v>
      </c>
      <c r="D21" s="4">
        <v>8.3</v>
      </c>
      <c r="H21" t="s">
        <v>87</v>
      </c>
    </row>
    <row r="22" ht="12.75">
      <c r="A22" s="2">
        <v>1412</v>
      </c>
    </row>
    <row r="23" spans="1:4" ht="12.75">
      <c r="A23" s="2">
        <v>1413</v>
      </c>
      <c r="D23" s="4">
        <v>9.5</v>
      </c>
    </row>
    <row r="24" ht="12.75">
      <c r="A24" s="2">
        <v>1414</v>
      </c>
    </row>
    <row r="25" spans="1:4" ht="12.75">
      <c r="A25" s="2">
        <v>1415</v>
      </c>
      <c r="D25" s="4">
        <v>9.85</v>
      </c>
    </row>
    <row r="26" spans="1:2" ht="12.75">
      <c r="A26" s="2">
        <v>1416</v>
      </c>
      <c r="B26" s="4">
        <f>(6.3+6.05)/2</f>
        <v>6.175</v>
      </c>
    </row>
    <row r="27" spans="1:2" ht="12.75">
      <c r="A27" s="2">
        <v>1417</v>
      </c>
      <c r="B27" s="4">
        <v>5.8</v>
      </c>
    </row>
    <row r="28" spans="1:7" ht="12.75">
      <c r="A28" s="2">
        <v>1418</v>
      </c>
      <c r="D28" s="4">
        <v>11</v>
      </c>
      <c r="G28" s="6" t="e">
        <f aca="true" t="shared" si="0" ref="G28:G47">(B28*240)/F28</f>
        <v>#DIV/0!</v>
      </c>
    </row>
    <row r="29" spans="1:7" ht="12.75">
      <c r="A29" s="2">
        <v>1419</v>
      </c>
      <c r="D29" s="4">
        <v>11</v>
      </c>
      <c r="G29" s="6" t="e">
        <f t="shared" si="0"/>
        <v>#DIV/0!</v>
      </c>
    </row>
    <row r="30" spans="1:7" ht="12.75">
      <c r="A30" s="2">
        <v>1420</v>
      </c>
      <c r="D30" s="4">
        <v>10</v>
      </c>
      <c r="G30" s="6" t="e">
        <f t="shared" si="0"/>
        <v>#DIV/0!</v>
      </c>
    </row>
    <row r="31" spans="1:7" ht="12.75">
      <c r="A31" s="2">
        <v>1421</v>
      </c>
      <c r="G31" s="6" t="e">
        <f t="shared" si="0"/>
        <v>#DIV/0!</v>
      </c>
    </row>
    <row r="32" spans="1:7" ht="12.75">
      <c r="A32" s="2">
        <v>1422</v>
      </c>
      <c r="D32" s="4">
        <v>10</v>
      </c>
      <c r="G32" s="6" t="e">
        <f t="shared" si="0"/>
        <v>#DIV/0!</v>
      </c>
    </row>
    <row r="33" spans="1:7" ht="12.75">
      <c r="A33" s="2">
        <v>1423</v>
      </c>
      <c r="D33" s="4">
        <v>10</v>
      </c>
      <c r="G33" s="6" t="e">
        <f t="shared" si="0"/>
        <v>#DIV/0!</v>
      </c>
    </row>
    <row r="34" spans="1:7" ht="12.75">
      <c r="A34" s="2">
        <v>1424</v>
      </c>
      <c r="B34" s="4">
        <v>7.5</v>
      </c>
      <c r="F34">
        <v>42</v>
      </c>
      <c r="G34" s="6">
        <f t="shared" si="0"/>
        <v>42.857142857142854</v>
      </c>
    </row>
    <row r="35" spans="1:7" ht="12.75">
      <c r="A35" s="2">
        <v>1425</v>
      </c>
      <c r="D35" s="4">
        <v>11.6</v>
      </c>
      <c r="G35" s="6" t="e">
        <f t="shared" si="0"/>
        <v>#DIV/0!</v>
      </c>
    </row>
    <row r="36" spans="1:7" ht="12.75">
      <c r="A36" s="2">
        <v>1426</v>
      </c>
      <c r="D36" s="4">
        <v>10.5</v>
      </c>
      <c r="G36" s="6" t="e">
        <f t="shared" si="0"/>
        <v>#DIV/0!</v>
      </c>
    </row>
    <row r="37" spans="1:7" ht="12.75">
      <c r="A37" s="2">
        <v>1427</v>
      </c>
      <c r="B37" s="4">
        <v>8</v>
      </c>
      <c r="D37" s="4">
        <v>11</v>
      </c>
      <c r="F37">
        <v>44</v>
      </c>
      <c r="G37" s="6">
        <f t="shared" si="0"/>
        <v>43.63636363636363</v>
      </c>
    </row>
    <row r="38" spans="1:7" ht="12.75">
      <c r="A38" s="2">
        <v>1428</v>
      </c>
      <c r="D38" s="4">
        <v>12.4</v>
      </c>
      <c r="G38" s="6" t="e">
        <f t="shared" si="0"/>
        <v>#DIV/0!</v>
      </c>
    </row>
    <row r="39" spans="1:7" ht="12.75">
      <c r="A39" s="2">
        <v>1429</v>
      </c>
      <c r="B39" s="4">
        <v>8.15</v>
      </c>
      <c r="F39">
        <v>45</v>
      </c>
      <c r="G39" s="6">
        <f t="shared" si="0"/>
        <v>43.46666666666667</v>
      </c>
    </row>
    <row r="40" spans="1:7" ht="12.75">
      <c r="A40" s="2">
        <v>1430</v>
      </c>
      <c r="B40" s="4">
        <v>9.5</v>
      </c>
      <c r="F40">
        <v>63.333</v>
      </c>
      <c r="G40" s="6">
        <f t="shared" si="0"/>
        <v>36.00018947468145</v>
      </c>
    </row>
    <row r="41" spans="1:7" ht="12.75">
      <c r="A41" s="2">
        <v>1431</v>
      </c>
      <c r="D41" s="4">
        <v>14.6</v>
      </c>
      <c r="G41" s="6" t="e">
        <f t="shared" si="0"/>
        <v>#DIV/0!</v>
      </c>
    </row>
    <row r="42" spans="1:7" ht="12.75">
      <c r="A42" s="2">
        <v>1432</v>
      </c>
      <c r="B42" s="4">
        <v>10.1</v>
      </c>
      <c r="F42">
        <v>47</v>
      </c>
      <c r="G42" s="6">
        <f t="shared" si="0"/>
        <v>51.57446808510638</v>
      </c>
    </row>
    <row r="43" spans="1:7" ht="12.75">
      <c r="A43" s="2">
        <v>1433</v>
      </c>
      <c r="B43" s="4">
        <v>8.75</v>
      </c>
      <c r="F43">
        <v>48</v>
      </c>
      <c r="G43" s="6">
        <f t="shared" si="0"/>
        <v>43.75</v>
      </c>
    </row>
    <row r="44" spans="1:7" ht="12.75">
      <c r="A44" s="2">
        <v>1434</v>
      </c>
      <c r="B44" s="4">
        <f>9+(10/240)</f>
        <v>9.041666666666666</v>
      </c>
      <c r="F44">
        <v>45</v>
      </c>
      <c r="G44" s="6">
        <f t="shared" si="0"/>
        <v>48.22222222222222</v>
      </c>
    </row>
    <row r="45" spans="1:7" ht="12.75">
      <c r="A45" s="2">
        <v>1435</v>
      </c>
      <c r="B45" s="4">
        <v>9</v>
      </c>
      <c r="D45" s="4">
        <v>13</v>
      </c>
      <c r="G45" s="6" t="e">
        <f t="shared" si="0"/>
        <v>#DIV/0!</v>
      </c>
    </row>
    <row r="46" spans="1:7" ht="12.75">
      <c r="A46" s="2">
        <v>1436</v>
      </c>
      <c r="D46" s="4">
        <v>11.25</v>
      </c>
      <c r="G46" s="6" t="e">
        <f t="shared" si="0"/>
        <v>#DIV/0!</v>
      </c>
    </row>
    <row r="47" spans="1:7" ht="12.75">
      <c r="A47" s="2">
        <v>1437</v>
      </c>
      <c r="G47" s="6" t="e">
        <f t="shared" si="0"/>
        <v>#DIV/0!</v>
      </c>
    </row>
    <row r="48" spans="1:7" ht="12.75">
      <c r="A48" s="2">
        <v>1438</v>
      </c>
      <c r="G48" s="6" t="e">
        <f>(#REF!*240)/F48</f>
        <v>#REF!</v>
      </c>
    </row>
    <row r="49" spans="1:7" ht="12.75">
      <c r="A49" s="2">
        <v>1439</v>
      </c>
      <c r="B49" s="4">
        <f>6+(18/20)+(3/240)</f>
        <v>6.9125000000000005</v>
      </c>
      <c r="G49" s="6" t="e">
        <f>(#REF!*240)/F49</f>
        <v>#REF!</v>
      </c>
    </row>
    <row r="50" spans="1:7" ht="12.75">
      <c r="A50" s="2">
        <v>1440</v>
      </c>
      <c r="B50" s="4">
        <v>9</v>
      </c>
      <c r="G50" s="6" t="e">
        <f>(#REF!*240)/F50</f>
        <v>#REF!</v>
      </c>
    </row>
    <row r="51" spans="1:7" ht="12.75">
      <c r="A51" s="2">
        <v>1441</v>
      </c>
      <c r="B51" s="4">
        <v>8</v>
      </c>
      <c r="D51" s="4">
        <f>12+(11/20)+(4/240)</f>
        <v>12.566666666666668</v>
      </c>
      <c r="G51" s="6" t="e">
        <f>(#REF!*240)/F51</f>
        <v>#REF!</v>
      </c>
    </row>
    <row r="52" spans="1:7" ht="12.75">
      <c r="A52" s="2">
        <v>1442</v>
      </c>
      <c r="B52" s="4">
        <v>9</v>
      </c>
      <c r="G52" s="6" t="e">
        <f>(#REF!*240)/F52</f>
        <v>#REF!</v>
      </c>
    </row>
    <row r="53" spans="1:7" ht="12.75">
      <c r="A53" s="2">
        <v>1443</v>
      </c>
      <c r="B53" s="4">
        <v>9</v>
      </c>
      <c r="G53" s="6" t="e">
        <f>(#REF!*240)/F53</f>
        <v>#REF!</v>
      </c>
    </row>
    <row r="54" ht="12.75">
      <c r="A54" s="2">
        <v>1444</v>
      </c>
    </row>
    <row r="55" ht="12.75">
      <c r="A55" s="2">
        <v>1445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2.75"/>
  <cols>
    <col min="1" max="1" width="7.8515625" style="2" customWidth="1"/>
    <col min="2" max="2" width="14.421875" style="4" customWidth="1"/>
    <col min="3" max="3" width="1.7109375" style="4" customWidth="1"/>
    <col min="4" max="4" width="8.8515625" style="4" customWidth="1"/>
    <col min="5" max="6" width="8.421875" style="0" customWidth="1"/>
    <col min="7" max="7" width="8.421875" style="6" customWidth="1"/>
  </cols>
  <sheetData>
    <row r="1" spans="1:2" ht="12.75">
      <c r="A1" s="2" t="s">
        <v>93</v>
      </c>
      <c r="B1" s="5" t="s">
        <v>95</v>
      </c>
    </row>
    <row r="2" spans="1:2" ht="12.75">
      <c r="A2" s="2" t="s">
        <v>40</v>
      </c>
      <c r="B2" s="5" t="s">
        <v>57</v>
      </c>
    </row>
    <row r="4" spans="2:4" ht="12.75">
      <c r="B4" s="5" t="s">
        <v>42</v>
      </c>
      <c r="C4" s="5" t="s">
        <v>0</v>
      </c>
      <c r="D4" s="5" t="s">
        <v>82</v>
      </c>
    </row>
    <row r="6" spans="1:4" ht="12.75">
      <c r="A6" s="2">
        <v>1396</v>
      </c>
      <c r="B6" s="4">
        <v>4.95</v>
      </c>
      <c r="D6" s="4">
        <f>9+(10.5/20)</f>
        <v>9.525</v>
      </c>
    </row>
    <row r="7" spans="1:2" ht="12.75">
      <c r="A7" s="2">
        <v>1397</v>
      </c>
      <c r="B7" s="4">
        <f>(B6+B8)/2</f>
        <v>4.737500000000001</v>
      </c>
    </row>
    <row r="8" spans="1:2" ht="12.75">
      <c r="A8" s="2">
        <v>1398</v>
      </c>
      <c r="B8" s="4">
        <f>(4.55+4.5)/2</f>
        <v>4.525</v>
      </c>
    </row>
    <row r="9" spans="1:2" ht="12.75">
      <c r="A9" s="2">
        <v>1399</v>
      </c>
      <c r="B9" s="4">
        <f>(5.9+5.5)/2</f>
        <v>5.7</v>
      </c>
    </row>
    <row r="10" spans="1:2" ht="12.75">
      <c r="A10" s="2">
        <v>1400</v>
      </c>
      <c r="B10" s="4">
        <v>6.1</v>
      </c>
    </row>
    <row r="11" spans="1:2" ht="12.75">
      <c r="A11" s="2">
        <v>1401</v>
      </c>
      <c r="B11" s="4">
        <f>(6+7)/2</f>
        <v>6.5</v>
      </c>
    </row>
    <row r="12" spans="1:2" ht="12.75">
      <c r="A12" s="2">
        <v>1402</v>
      </c>
      <c r="B12" s="4">
        <v>5.9</v>
      </c>
    </row>
    <row r="13" spans="1:2" ht="12.75">
      <c r="A13" s="2">
        <v>1403</v>
      </c>
      <c r="B13" s="4">
        <f>5+(18/20)+(6/240)</f>
        <v>5.925000000000001</v>
      </c>
    </row>
    <row r="14" spans="1:2" ht="12.75">
      <c r="A14" s="2">
        <v>1404</v>
      </c>
      <c r="B14" s="4">
        <f>(B13+B15)/2</f>
        <v>5.862500000000001</v>
      </c>
    </row>
    <row r="15" spans="1:4" ht="12.75">
      <c r="A15" s="2">
        <v>1405</v>
      </c>
      <c r="B15" s="4">
        <v>5.8</v>
      </c>
      <c r="D15" s="4">
        <v>6.6</v>
      </c>
    </row>
    <row r="16" spans="1:2" ht="12.75">
      <c r="A16" s="2">
        <v>1406</v>
      </c>
      <c r="B16" s="4">
        <v>5.7</v>
      </c>
    </row>
    <row r="17" spans="1:2" ht="12.75">
      <c r="A17" s="2">
        <v>1407</v>
      </c>
      <c r="B17" s="4">
        <v>5.95</v>
      </c>
    </row>
    <row r="18" spans="1:4" ht="12.75">
      <c r="A18" s="2">
        <v>1408</v>
      </c>
      <c r="B18" s="4">
        <f>(B17+B19)/2</f>
        <v>6.225</v>
      </c>
      <c r="D18" s="4">
        <v>7.6</v>
      </c>
    </row>
    <row r="19" spans="1:4" ht="12.75">
      <c r="A19" s="2">
        <v>1409</v>
      </c>
      <c r="B19" s="4">
        <v>6.5</v>
      </c>
      <c r="D19" s="4">
        <v>9.15</v>
      </c>
    </row>
    <row r="20" spans="1:4" ht="12.75">
      <c r="A20" s="2">
        <v>1410</v>
      </c>
      <c r="B20" s="4">
        <v>6</v>
      </c>
      <c r="D20" s="4">
        <v>9</v>
      </c>
    </row>
    <row r="21" spans="1:8" ht="12.75">
      <c r="A21" s="2">
        <v>1411</v>
      </c>
      <c r="B21" s="4">
        <f>B20+0.166667*(B26-B20)</f>
        <v>6.029166725</v>
      </c>
      <c r="D21" s="4">
        <v>8.3</v>
      </c>
      <c r="H21" t="s">
        <v>87</v>
      </c>
    </row>
    <row r="22" spans="1:2" ht="12.75">
      <c r="A22" s="2">
        <v>1412</v>
      </c>
      <c r="B22" s="4">
        <f>B20+0.333333*(B26-B20)</f>
        <v>6.058333275</v>
      </c>
    </row>
    <row r="23" spans="1:4" ht="12.75">
      <c r="A23" s="2">
        <v>1413</v>
      </c>
      <c r="B23" s="4">
        <f>B20+0.5*(B20-B26)</f>
        <v>5.9125</v>
      </c>
      <c r="D23" s="4">
        <v>9.5</v>
      </c>
    </row>
    <row r="24" spans="1:2" ht="12.75">
      <c r="A24" s="2">
        <v>1414</v>
      </c>
      <c r="B24" s="4">
        <f>B20+0.6666667*(B20-B26)</f>
        <v>5.8833333275</v>
      </c>
    </row>
    <row r="25" spans="1:4" ht="12.75">
      <c r="A25" s="2">
        <v>1415</v>
      </c>
      <c r="B25" s="4">
        <f>B20+0.833333*(B20-B26)</f>
        <v>5.854166725</v>
      </c>
      <c r="D25" s="4">
        <v>9.85</v>
      </c>
    </row>
    <row r="26" spans="1:2" ht="12.75">
      <c r="A26" s="2">
        <v>1416</v>
      </c>
      <c r="B26" s="4">
        <f>(6.3+6.05)/2</f>
        <v>6.175</v>
      </c>
    </row>
    <row r="27" spans="1:2" ht="12.75">
      <c r="A27" s="2">
        <v>1417</v>
      </c>
      <c r="B27" s="4">
        <v>5.8</v>
      </c>
    </row>
    <row r="28" spans="1:7" ht="12.75">
      <c r="A28" s="2">
        <v>1418</v>
      </c>
      <c r="B28" s="4">
        <f>B27+(1/7)*(B34-B27)</f>
        <v>6.042857142857143</v>
      </c>
      <c r="D28" s="4">
        <v>11</v>
      </c>
      <c r="G28" s="6" t="e">
        <f aca="true" t="shared" si="0" ref="G28:G47">(B28*240)/F28</f>
        <v>#DIV/0!</v>
      </c>
    </row>
    <row r="29" spans="1:7" ht="12.75">
      <c r="A29" s="2">
        <v>1419</v>
      </c>
      <c r="B29" s="4">
        <f>B27+(2/7)*(B34-B27)</f>
        <v>6.285714285714286</v>
      </c>
      <c r="D29" s="4">
        <v>11</v>
      </c>
      <c r="G29" s="6" t="e">
        <f t="shared" si="0"/>
        <v>#DIV/0!</v>
      </c>
    </row>
    <row r="30" spans="1:7" ht="12.75">
      <c r="A30" s="2">
        <v>1420</v>
      </c>
      <c r="B30" s="4">
        <f>B27+(3/7)*(B34-B27)</f>
        <v>6.5285714285714285</v>
      </c>
      <c r="D30" s="4">
        <v>10</v>
      </c>
      <c r="G30" s="6" t="e">
        <f t="shared" si="0"/>
        <v>#DIV/0!</v>
      </c>
    </row>
    <row r="31" spans="1:7" ht="12.75">
      <c r="A31" s="2">
        <v>1421</v>
      </c>
      <c r="B31" s="4">
        <f>B27+(4/7)*(B34-B27)</f>
        <v>6.771428571428571</v>
      </c>
      <c r="G31" s="6" t="e">
        <f t="shared" si="0"/>
        <v>#DIV/0!</v>
      </c>
    </row>
    <row r="32" spans="1:7" ht="12.75">
      <c r="A32" s="2">
        <v>1422</v>
      </c>
      <c r="B32" s="4">
        <f>B26+(5/7)*(B34-B27)</f>
        <v>7.389285714285714</v>
      </c>
      <c r="D32" s="4">
        <v>10</v>
      </c>
      <c r="G32" s="6" t="e">
        <f t="shared" si="0"/>
        <v>#DIV/0!</v>
      </c>
    </row>
    <row r="33" spans="1:7" ht="12.75">
      <c r="A33" s="2">
        <v>1423</v>
      </c>
      <c r="B33" s="4">
        <f>B27+(6/7)*(B34-B27)</f>
        <v>7.257142857142857</v>
      </c>
      <c r="D33" s="4">
        <v>10</v>
      </c>
      <c r="G33" s="6" t="e">
        <f t="shared" si="0"/>
        <v>#DIV/0!</v>
      </c>
    </row>
    <row r="34" spans="1:7" ht="12.75">
      <c r="A34" s="2">
        <v>1424</v>
      </c>
      <c r="B34" s="4">
        <v>7.5</v>
      </c>
      <c r="F34">
        <v>42</v>
      </c>
      <c r="G34" s="6">
        <f t="shared" si="0"/>
        <v>42.857142857142854</v>
      </c>
    </row>
    <row r="35" spans="1:7" ht="12.75">
      <c r="A35" s="2">
        <v>1425</v>
      </c>
      <c r="B35" s="4">
        <f>B34+0.3333*(B37-B34)</f>
        <v>7.66665</v>
      </c>
      <c r="D35" s="4">
        <v>11.6</v>
      </c>
      <c r="G35" s="6" t="e">
        <f t="shared" si="0"/>
        <v>#DIV/0!</v>
      </c>
    </row>
    <row r="36" spans="1:7" ht="12.75">
      <c r="A36" s="2">
        <v>1426</v>
      </c>
      <c r="B36" s="4">
        <f>(B35+B37)/2</f>
        <v>7.833325</v>
      </c>
      <c r="D36" s="4">
        <v>10.5</v>
      </c>
      <c r="G36" s="6" t="e">
        <f t="shared" si="0"/>
        <v>#DIV/0!</v>
      </c>
    </row>
    <row r="37" spans="1:7" ht="12.75">
      <c r="A37" s="2">
        <v>1427</v>
      </c>
      <c r="B37" s="4">
        <v>8</v>
      </c>
      <c r="D37" s="4">
        <v>11</v>
      </c>
      <c r="F37">
        <v>44</v>
      </c>
      <c r="G37" s="6">
        <f t="shared" si="0"/>
        <v>43.63636363636363</v>
      </c>
    </row>
    <row r="38" spans="1:7" ht="12.75">
      <c r="A38" s="2">
        <v>1428</v>
      </c>
      <c r="B38" s="4">
        <f>(B37+B39)/2</f>
        <v>8.075</v>
      </c>
      <c r="D38" s="4">
        <v>12.4</v>
      </c>
      <c r="G38" s="6" t="e">
        <f t="shared" si="0"/>
        <v>#DIV/0!</v>
      </c>
    </row>
    <row r="39" spans="1:7" ht="12.75">
      <c r="A39" s="2">
        <v>1429</v>
      </c>
      <c r="B39" s="4">
        <v>8.15</v>
      </c>
      <c r="F39">
        <v>45</v>
      </c>
      <c r="G39" s="6">
        <f t="shared" si="0"/>
        <v>43.46666666666667</v>
      </c>
    </row>
    <row r="40" spans="1:7" ht="12.75">
      <c r="A40" s="2">
        <v>1430</v>
      </c>
      <c r="B40" s="4">
        <v>9.5</v>
      </c>
      <c r="F40">
        <v>63.333</v>
      </c>
      <c r="G40" s="6">
        <f t="shared" si="0"/>
        <v>36.00018947468145</v>
      </c>
    </row>
    <row r="41" spans="1:7" ht="12.75">
      <c r="A41" s="2">
        <v>1431</v>
      </c>
      <c r="B41" s="4">
        <f>(B40+B42)/2</f>
        <v>9.8</v>
      </c>
      <c r="D41" s="4">
        <v>14.6</v>
      </c>
      <c r="G41" s="6" t="e">
        <f t="shared" si="0"/>
        <v>#DIV/0!</v>
      </c>
    </row>
    <row r="42" spans="1:7" ht="12.75">
      <c r="A42" s="2">
        <v>1432</v>
      </c>
      <c r="B42" s="4">
        <v>10.1</v>
      </c>
      <c r="F42">
        <v>47</v>
      </c>
      <c r="G42" s="6">
        <f t="shared" si="0"/>
        <v>51.57446808510638</v>
      </c>
    </row>
    <row r="43" spans="1:7" ht="12.75">
      <c r="A43" s="2">
        <v>1433</v>
      </c>
      <c r="B43" s="4">
        <v>8.75</v>
      </c>
      <c r="F43">
        <v>48</v>
      </c>
      <c r="G43" s="6">
        <f t="shared" si="0"/>
        <v>43.75</v>
      </c>
    </row>
    <row r="44" spans="1:7" ht="12.75">
      <c r="A44" s="2">
        <v>1434</v>
      </c>
      <c r="B44" s="4">
        <f>9+(10/240)</f>
        <v>9.041666666666666</v>
      </c>
      <c r="F44">
        <v>45</v>
      </c>
      <c r="G44" s="6">
        <f t="shared" si="0"/>
        <v>48.22222222222222</v>
      </c>
    </row>
    <row r="45" spans="1:7" ht="12.75">
      <c r="A45" s="2">
        <v>1435</v>
      </c>
      <c r="B45" s="4">
        <v>9</v>
      </c>
      <c r="D45" s="4">
        <v>13</v>
      </c>
      <c r="G45" s="6" t="e">
        <f t="shared" si="0"/>
        <v>#DIV/0!</v>
      </c>
    </row>
    <row r="46" spans="1:7" ht="12.75">
      <c r="A46" s="2">
        <v>1436</v>
      </c>
      <c r="B46" s="4">
        <f>(B45+B47)/2</f>
        <v>8.478125</v>
      </c>
      <c r="D46" s="4">
        <v>11.25</v>
      </c>
      <c r="G46" s="6" t="e">
        <f t="shared" si="0"/>
        <v>#DIV/0!</v>
      </c>
    </row>
    <row r="47" spans="1:7" ht="12.75">
      <c r="A47" s="2">
        <v>1437</v>
      </c>
      <c r="B47" s="4">
        <f>(B45+B49)/2</f>
        <v>7.956250000000001</v>
      </c>
      <c r="G47" s="6" t="e">
        <f t="shared" si="0"/>
        <v>#DIV/0!</v>
      </c>
    </row>
    <row r="48" spans="1:7" ht="12.75">
      <c r="A48" s="2">
        <v>1438</v>
      </c>
      <c r="B48" s="4">
        <f>(B47+B49)/2</f>
        <v>7.434375000000001</v>
      </c>
      <c r="G48" s="6" t="e">
        <f>(#REF!*240)/F48</f>
        <v>#REF!</v>
      </c>
    </row>
    <row r="49" spans="1:7" ht="12.75">
      <c r="A49" s="2">
        <v>1439</v>
      </c>
      <c r="B49" s="4">
        <f>6+(18/20)+(3/240)</f>
        <v>6.9125000000000005</v>
      </c>
      <c r="G49" s="6" t="e">
        <f>(#REF!*240)/F49</f>
        <v>#REF!</v>
      </c>
    </row>
    <row r="50" spans="1:7" ht="12.75">
      <c r="A50" s="2">
        <v>1440</v>
      </c>
      <c r="B50" s="4">
        <v>9</v>
      </c>
      <c r="G50" s="6" t="e">
        <f>(#REF!*240)/F50</f>
        <v>#REF!</v>
      </c>
    </row>
    <row r="51" spans="1:7" ht="12.75">
      <c r="A51" s="2">
        <v>1441</v>
      </c>
      <c r="B51" s="4">
        <v>8</v>
      </c>
      <c r="D51" s="4">
        <f>12+(11/20)+(4/240)</f>
        <v>12.566666666666668</v>
      </c>
      <c r="G51" s="6" t="e">
        <f>(#REF!*240)/F51</f>
        <v>#REF!</v>
      </c>
    </row>
    <row r="52" spans="1:7" ht="12.75">
      <c r="A52" s="2">
        <v>1442</v>
      </c>
      <c r="B52" s="4">
        <v>9</v>
      </c>
      <c r="G52" s="6" t="e">
        <f>(#REF!*240)/F52</f>
        <v>#REF!</v>
      </c>
    </row>
    <row r="53" spans="1:7" ht="12.75">
      <c r="A53" s="2">
        <v>1443</v>
      </c>
      <c r="B53" s="4">
        <v>9</v>
      </c>
      <c r="G53" s="6" t="e">
        <f>(#REF!*240)/F53</f>
        <v>#REF!</v>
      </c>
    </row>
    <row r="54" spans="1:2" ht="12.75">
      <c r="A54" s="2">
        <v>1444</v>
      </c>
      <c r="B54" s="4">
        <v>9</v>
      </c>
    </row>
    <row r="55" spans="1:2" ht="12.75">
      <c r="A55" s="2">
        <v>1445</v>
      </c>
      <c r="B55" s="4">
        <v>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2"/>
  <sheetViews>
    <sheetView workbookViewId="0" topLeftCell="A1">
      <selection activeCell="A1" sqref="A1"/>
    </sheetView>
  </sheetViews>
  <sheetFormatPr defaultColWidth="9.140625" defaultRowHeight="12.75"/>
  <cols>
    <col min="1" max="1" width="8.421875" style="2" customWidth="1"/>
    <col min="2" max="2" width="14.421875" style="0" customWidth="1"/>
    <col min="3" max="3" width="17.8515625" style="0" customWidth="1"/>
    <col min="4" max="4" width="17.57421875" style="0" customWidth="1"/>
  </cols>
  <sheetData>
    <row r="1" ht="12.75">
      <c r="B1" s="1" t="s">
        <v>74</v>
      </c>
    </row>
    <row r="2" ht="12.75">
      <c r="B2" s="1" t="s">
        <v>6</v>
      </c>
    </row>
    <row r="4" spans="1:4" ht="12.75">
      <c r="A4" s="2" t="s">
        <v>94</v>
      </c>
      <c r="B4" s="1" t="s">
        <v>42</v>
      </c>
      <c r="C4" s="1" t="s">
        <v>42</v>
      </c>
      <c r="D4" s="1" t="s">
        <v>42</v>
      </c>
    </row>
    <row r="5" spans="2:4" ht="12.75">
      <c r="B5" s="1" t="s">
        <v>45</v>
      </c>
      <c r="C5" s="1" t="s">
        <v>46</v>
      </c>
      <c r="D5" s="1" t="s">
        <v>75</v>
      </c>
    </row>
    <row r="6" ht="12.75">
      <c r="D6" s="1" t="s">
        <v>47</v>
      </c>
    </row>
    <row r="8" spans="1:4" ht="12.75">
      <c r="A8" s="2">
        <v>1396</v>
      </c>
      <c r="D8" s="4">
        <v>4.95</v>
      </c>
    </row>
    <row r="9" spans="1:4" ht="12.75">
      <c r="A9" s="2">
        <v>1397</v>
      </c>
      <c r="D9" s="4">
        <v>4.7375</v>
      </c>
    </row>
    <row r="10" spans="1:4" ht="12.75">
      <c r="A10" s="2">
        <v>1398</v>
      </c>
      <c r="D10" s="4">
        <v>4.525</v>
      </c>
    </row>
    <row r="11" spans="1:4" ht="12.75">
      <c r="A11" s="2">
        <v>1399</v>
      </c>
      <c r="D11" s="4">
        <v>5.7</v>
      </c>
    </row>
    <row r="12" spans="1:4" ht="12.75">
      <c r="A12" s="2">
        <v>1400</v>
      </c>
      <c r="D12" s="4">
        <v>6.1</v>
      </c>
    </row>
    <row r="13" spans="1:4" ht="12.75">
      <c r="A13" s="2">
        <v>1401</v>
      </c>
      <c r="D13" s="4">
        <v>6.5</v>
      </c>
    </row>
    <row r="14" spans="1:4" ht="12.75">
      <c r="A14" s="2">
        <v>1402</v>
      </c>
      <c r="D14" s="4">
        <v>5.9</v>
      </c>
    </row>
    <row r="15" spans="1:4" ht="12.75">
      <c r="A15" s="2">
        <v>1403</v>
      </c>
      <c r="D15" s="4">
        <v>5.925</v>
      </c>
    </row>
    <row r="16" spans="1:4" ht="12.75">
      <c r="A16" s="2">
        <v>1404</v>
      </c>
      <c r="D16" s="4">
        <v>5.8625</v>
      </c>
    </row>
    <row r="17" spans="1:4" ht="12.75">
      <c r="A17" s="2">
        <v>1405</v>
      </c>
      <c r="D17" s="4">
        <v>5.8</v>
      </c>
    </row>
    <row r="18" spans="1:4" ht="12.75">
      <c r="A18" s="2">
        <v>1406</v>
      </c>
      <c r="C18" s="4">
        <v>5.5</v>
      </c>
      <c r="D18" s="4">
        <v>5.7</v>
      </c>
    </row>
    <row r="19" spans="1:4" ht="12.75">
      <c r="A19" s="2">
        <v>1407</v>
      </c>
      <c r="C19" s="4">
        <v>5.558333333333334</v>
      </c>
      <c r="D19" s="4">
        <v>5.95</v>
      </c>
    </row>
    <row r="20" spans="1:4" ht="12.75">
      <c r="A20" s="2">
        <v>1408</v>
      </c>
      <c r="B20" s="4">
        <v>5.525</v>
      </c>
      <c r="C20" s="4">
        <v>5.616666666666666</v>
      </c>
      <c r="D20" s="4">
        <v>6.225</v>
      </c>
    </row>
    <row r="21" spans="1:4" ht="12.75">
      <c r="A21" s="2">
        <v>1409</v>
      </c>
      <c r="B21" s="4">
        <v>5.3125</v>
      </c>
      <c r="C21" s="4">
        <v>5.40625</v>
      </c>
      <c r="D21" s="4">
        <v>6.5</v>
      </c>
    </row>
    <row r="22" spans="1:4" ht="12.75">
      <c r="A22" s="2">
        <v>1410</v>
      </c>
      <c r="B22" s="4">
        <v>5.466666666666666</v>
      </c>
      <c r="C22" s="4">
        <v>5.233333333333333</v>
      </c>
      <c r="D22" s="4">
        <v>6</v>
      </c>
    </row>
    <row r="23" spans="1:4" ht="12.75">
      <c r="A23" s="2">
        <v>1411</v>
      </c>
      <c r="B23" s="4">
        <v>5.4</v>
      </c>
      <c r="C23" s="4">
        <v>5.225</v>
      </c>
      <c r="D23" s="4">
        <v>6.029166725</v>
      </c>
    </row>
    <row r="24" spans="1:4" ht="12.75">
      <c r="A24" s="2">
        <v>1412</v>
      </c>
      <c r="B24" s="4">
        <v>5.333333333333333</v>
      </c>
      <c r="C24" s="4">
        <v>5.216666666666667</v>
      </c>
      <c r="D24" s="4">
        <v>6.058333275</v>
      </c>
    </row>
    <row r="25" spans="1:4" ht="12.75">
      <c r="A25" s="2">
        <v>1413</v>
      </c>
      <c r="B25" s="4">
        <v>5.266666666666667</v>
      </c>
      <c r="C25" s="4">
        <v>5.208333333333334</v>
      </c>
      <c r="D25" s="4">
        <v>5.9125</v>
      </c>
    </row>
    <row r="26" spans="1:4" ht="12.75">
      <c r="A26" s="2">
        <v>1414</v>
      </c>
      <c r="B26" s="4">
        <v>5.2</v>
      </c>
      <c r="C26" s="4">
        <v>5.2</v>
      </c>
      <c r="D26" s="4">
        <v>5.8833333275</v>
      </c>
    </row>
    <row r="27" spans="1:4" ht="12.75">
      <c r="A27" s="2">
        <v>1415</v>
      </c>
      <c r="B27" s="4">
        <v>5.2</v>
      </c>
      <c r="C27" s="4">
        <v>6.516666666666667</v>
      </c>
      <c r="D27" s="4">
        <v>5.854166725</v>
      </c>
    </row>
    <row r="28" spans="1:4" ht="12.75">
      <c r="A28" s="2">
        <v>1416</v>
      </c>
      <c r="B28" s="4">
        <v>5.404166666666667</v>
      </c>
      <c r="C28" s="4">
        <v>6.027777777777777</v>
      </c>
      <c r="D28" s="4">
        <v>6.175</v>
      </c>
    </row>
    <row r="29" spans="1:4" ht="12.75">
      <c r="A29" s="2">
        <v>1417</v>
      </c>
      <c r="B29" s="4">
        <v>5.608333333333333</v>
      </c>
      <c r="C29" s="4">
        <v>5.538888888888888</v>
      </c>
      <c r="D29" s="4">
        <v>5.8</v>
      </c>
    </row>
    <row r="30" spans="1:4" ht="12.75">
      <c r="A30" s="2">
        <v>1418</v>
      </c>
      <c r="B30" s="4">
        <v>5.45</v>
      </c>
      <c r="C30" s="4">
        <v>5.1</v>
      </c>
      <c r="D30" s="4">
        <v>6.042857142857143</v>
      </c>
    </row>
    <row r="31" spans="1:4" ht="12.75">
      <c r="A31" s="2">
        <v>1419</v>
      </c>
      <c r="B31" s="4">
        <v>5.15</v>
      </c>
      <c r="C31" s="4">
        <v>4.855555555555556</v>
      </c>
      <c r="D31" s="4">
        <v>6.285714285714286</v>
      </c>
    </row>
    <row r="32" spans="1:4" ht="12.75">
      <c r="A32" s="2">
        <v>1420</v>
      </c>
      <c r="B32" s="4">
        <v>4.9</v>
      </c>
      <c r="C32" s="4">
        <v>4.9</v>
      </c>
      <c r="D32" s="4">
        <v>6.5285714285714285</v>
      </c>
    </row>
    <row r="33" spans="1:4" ht="12.75">
      <c r="A33" s="2">
        <v>1421</v>
      </c>
      <c r="B33" s="4">
        <v>5.2</v>
      </c>
      <c r="C33" s="4">
        <v>5.2</v>
      </c>
      <c r="D33" s="4">
        <v>6.771428571428571</v>
      </c>
    </row>
    <row r="34" spans="1:4" ht="12.75">
      <c r="A34" s="2">
        <v>1422</v>
      </c>
      <c r="B34" s="4">
        <v>5</v>
      </c>
      <c r="C34" s="4">
        <v>5</v>
      </c>
      <c r="D34" s="4">
        <v>7.389285714285714</v>
      </c>
    </row>
    <row r="35" spans="1:4" ht="12.75">
      <c r="A35" s="2">
        <v>1423</v>
      </c>
      <c r="B35" s="4">
        <v>5.2</v>
      </c>
      <c r="C35" s="4">
        <v>4.975</v>
      </c>
      <c r="D35" s="4">
        <v>7.257142857142857</v>
      </c>
    </row>
    <row r="36" spans="1:4" ht="12.75">
      <c r="A36" s="2">
        <v>1424</v>
      </c>
      <c r="B36" s="4">
        <v>5</v>
      </c>
      <c r="C36" s="4">
        <v>5.183333333333333</v>
      </c>
      <c r="D36" s="4">
        <v>7.5</v>
      </c>
    </row>
    <row r="37" spans="1:4" ht="12.75">
      <c r="A37" s="2">
        <v>1425</v>
      </c>
      <c r="B37" s="4">
        <v>5.6</v>
      </c>
      <c r="C37" s="4">
        <v>5.438888888888889</v>
      </c>
      <c r="D37" s="4">
        <v>7.66665</v>
      </c>
    </row>
    <row r="38" spans="1:4" ht="12.75">
      <c r="A38" s="2">
        <v>1426</v>
      </c>
      <c r="B38" s="4">
        <v>5.25</v>
      </c>
      <c r="C38" s="4">
        <v>5.538888888888889</v>
      </c>
      <c r="D38" s="4">
        <v>7.833325</v>
      </c>
    </row>
    <row r="39" spans="1:4" ht="12.75">
      <c r="A39" s="2">
        <v>1427</v>
      </c>
      <c r="B39" s="4">
        <v>4.9</v>
      </c>
      <c r="C39" s="4">
        <v>4.945833333333333</v>
      </c>
      <c r="D39" s="4">
        <v>8</v>
      </c>
    </row>
    <row r="40" spans="1:4" ht="12.75">
      <c r="A40" s="2">
        <v>1428</v>
      </c>
      <c r="B40" s="4">
        <v>4.7</v>
      </c>
      <c r="C40" s="4">
        <v>4.85</v>
      </c>
      <c r="D40" s="4">
        <v>8.075</v>
      </c>
    </row>
    <row r="41" spans="1:4" ht="12.75">
      <c r="A41" s="2">
        <v>1429</v>
      </c>
      <c r="B41" s="4">
        <v>5.13329</v>
      </c>
      <c r="C41" s="4">
        <v>6.05</v>
      </c>
      <c r="D41" s="4">
        <v>8.15</v>
      </c>
    </row>
    <row r="42" spans="1:4" ht="12.75">
      <c r="A42" s="2">
        <v>1430</v>
      </c>
      <c r="B42" s="4">
        <v>5.566644999999999</v>
      </c>
      <c r="C42" s="4">
        <v>5.9</v>
      </c>
      <c r="D42" s="4">
        <v>9.5</v>
      </c>
    </row>
    <row r="43" spans="1:4" ht="12.75">
      <c r="A43" s="2">
        <v>1431</v>
      </c>
      <c r="B43" s="4">
        <v>6</v>
      </c>
      <c r="C43" s="4">
        <v>5.75</v>
      </c>
      <c r="D43" s="4">
        <v>9.8</v>
      </c>
    </row>
    <row r="44" spans="1:4" ht="12.75">
      <c r="A44" s="2">
        <v>1432</v>
      </c>
      <c r="B44" s="4">
        <v>6</v>
      </c>
      <c r="C44" s="4">
        <v>6</v>
      </c>
      <c r="D44" s="4">
        <v>10.1</v>
      </c>
    </row>
    <row r="45" spans="1:4" ht="12.75">
      <c r="A45" s="2">
        <v>1433</v>
      </c>
      <c r="B45" s="4">
        <v>6</v>
      </c>
      <c r="C45" s="4">
        <v>6.2</v>
      </c>
      <c r="D45" s="4">
        <v>8.75</v>
      </c>
    </row>
    <row r="46" spans="1:4" ht="12.75">
      <c r="A46" s="2">
        <v>1434</v>
      </c>
      <c r="B46" s="4">
        <v>6</v>
      </c>
      <c r="C46" s="4">
        <v>6</v>
      </c>
      <c r="D46" s="4">
        <v>9.041666666666666</v>
      </c>
    </row>
    <row r="47" spans="1:4" ht="12.75">
      <c r="A47" s="2">
        <v>1435</v>
      </c>
      <c r="B47" s="4">
        <v>6</v>
      </c>
      <c r="C47" s="4">
        <v>5.833333333333333</v>
      </c>
      <c r="D47" s="4">
        <v>9</v>
      </c>
    </row>
    <row r="48" spans="1:4" ht="12.75">
      <c r="A48" s="2">
        <v>1436</v>
      </c>
      <c r="B48" s="4">
        <v>6.041666666666667</v>
      </c>
      <c r="C48" s="4">
        <v>6.041666666666667</v>
      </c>
      <c r="D48" s="4">
        <v>8.478125</v>
      </c>
    </row>
    <row r="49" spans="1:4" ht="12.75">
      <c r="A49" s="2">
        <v>1437</v>
      </c>
      <c r="B49" s="4">
        <v>7.3</v>
      </c>
      <c r="C49" s="4">
        <v>6.85</v>
      </c>
      <c r="D49" s="4">
        <v>7.95625</v>
      </c>
    </row>
    <row r="50" spans="1:4" ht="12.75">
      <c r="A50" s="2">
        <v>1438</v>
      </c>
      <c r="B50" s="4">
        <v>6</v>
      </c>
      <c r="C50" s="4">
        <v>6.841666666666666</v>
      </c>
      <c r="D50" s="4">
        <v>7.434375</v>
      </c>
    </row>
    <row r="51" spans="1:4" ht="12.75">
      <c r="A51" s="2">
        <v>1439</v>
      </c>
      <c r="B51" s="4">
        <v>7</v>
      </c>
      <c r="C51" s="4">
        <v>7</v>
      </c>
      <c r="D51" s="4">
        <v>6.9125</v>
      </c>
    </row>
    <row r="52" spans="1:4" ht="12.75">
      <c r="A52" s="2">
        <v>1440</v>
      </c>
      <c r="B52" s="4">
        <v>6.3</v>
      </c>
      <c r="C52" s="4">
        <v>6.3</v>
      </c>
      <c r="D52" s="4">
        <v>9</v>
      </c>
    </row>
    <row r="53" spans="1:4" ht="12.75">
      <c r="A53" s="2">
        <v>1441</v>
      </c>
      <c r="B53" s="4">
        <v>6.419270833333334</v>
      </c>
      <c r="C53" s="4">
        <v>6.372135416666667</v>
      </c>
      <c r="D53" s="4">
        <v>8</v>
      </c>
    </row>
    <row r="54" spans="1:4" ht="12.75">
      <c r="A54" s="2">
        <v>1442</v>
      </c>
      <c r="B54" s="4">
        <v>6.538541666666667</v>
      </c>
      <c r="C54" s="4">
        <v>6.444270833333333</v>
      </c>
      <c r="D54" s="4">
        <v>9</v>
      </c>
    </row>
    <row r="55" spans="1:4" ht="12.75">
      <c r="A55" s="2">
        <v>1443</v>
      </c>
      <c r="B55" s="4">
        <v>6.6578125</v>
      </c>
      <c r="C55" s="4">
        <v>6.51640625</v>
      </c>
      <c r="D55" s="4">
        <v>9</v>
      </c>
    </row>
    <row r="56" spans="1:4" ht="12.75">
      <c r="A56" s="2">
        <v>1444</v>
      </c>
      <c r="B56" s="4">
        <v>6.777083333333334</v>
      </c>
      <c r="C56" s="4">
        <v>6.588541666666667</v>
      </c>
      <c r="D56" s="4">
        <v>9</v>
      </c>
    </row>
    <row r="57" spans="1:4" ht="12.75">
      <c r="A57" s="2">
        <v>1445</v>
      </c>
      <c r="B57" s="4">
        <v>6.896354166666667</v>
      </c>
      <c r="C57" s="4">
        <v>6.660677083333334</v>
      </c>
      <c r="D57" s="4">
        <v>9</v>
      </c>
    </row>
    <row r="58" spans="1:3" ht="12.75">
      <c r="A58" s="2">
        <v>1446</v>
      </c>
      <c r="B58" s="4">
        <v>7.015625</v>
      </c>
      <c r="C58" s="4">
        <v>6.7328125</v>
      </c>
    </row>
    <row r="59" spans="1:3" ht="12.75">
      <c r="A59" s="2">
        <v>1447</v>
      </c>
      <c r="B59" s="4">
        <v>7.134895833333333</v>
      </c>
      <c r="C59" s="4">
        <v>6.804947916666667</v>
      </c>
    </row>
    <row r="60" spans="1:3" ht="12.75">
      <c r="A60" s="2">
        <v>1448</v>
      </c>
      <c r="B60" s="4">
        <v>7.254166666666666</v>
      </c>
      <c r="C60" s="4">
        <v>6.877083333333334</v>
      </c>
    </row>
    <row r="61" spans="1:3" ht="12.75">
      <c r="A61" s="2">
        <v>1449</v>
      </c>
      <c r="B61" s="4">
        <v>8.133333333333333</v>
      </c>
      <c r="C61" s="4">
        <v>8.133333333333333</v>
      </c>
    </row>
    <row r="62" spans="1:3" ht="12.75">
      <c r="A62" s="2">
        <v>1450</v>
      </c>
      <c r="B62" s="4">
        <v>7.5</v>
      </c>
      <c r="C62" s="4">
        <v>7.5</v>
      </c>
    </row>
    <row r="63" spans="1:3" ht="12.75">
      <c r="A63" s="2">
        <v>1451</v>
      </c>
      <c r="B63" s="4">
        <v>7.333333333333333</v>
      </c>
      <c r="C63" s="4">
        <v>7.333333333333333</v>
      </c>
    </row>
    <row r="64" spans="1:3" ht="12.75">
      <c r="A64" s="2">
        <v>1452</v>
      </c>
      <c r="B64" s="4">
        <v>7.916666666666667</v>
      </c>
      <c r="C64" s="4">
        <v>7.916666666666667</v>
      </c>
    </row>
    <row r="65" spans="1:3" ht="12.75">
      <c r="A65" s="2">
        <v>1453</v>
      </c>
      <c r="B65" s="4">
        <v>7</v>
      </c>
      <c r="C65" s="4">
        <v>7</v>
      </c>
    </row>
    <row r="66" spans="1:3" ht="12.75">
      <c r="A66" s="2">
        <v>1454</v>
      </c>
      <c r="B66" s="4">
        <v>6.5</v>
      </c>
      <c r="C66" s="4">
        <v>6.5</v>
      </c>
    </row>
    <row r="67" spans="1:3" ht="12.75">
      <c r="A67" s="2">
        <v>1455</v>
      </c>
      <c r="B67" s="4">
        <v>7.233333333333333</v>
      </c>
      <c r="C67" s="4">
        <v>7.233333333333333</v>
      </c>
    </row>
    <row r="68" spans="1:3" ht="12.75">
      <c r="A68" s="2">
        <v>1456</v>
      </c>
      <c r="B68" s="4">
        <v>7.8</v>
      </c>
      <c r="C68" s="4">
        <v>7.8</v>
      </c>
    </row>
    <row r="69" spans="1:3" ht="12.75">
      <c r="A69" s="2">
        <v>1457</v>
      </c>
      <c r="B69" s="4">
        <v>8.166666666666666</v>
      </c>
      <c r="C69" s="4">
        <v>8.166666666666666</v>
      </c>
    </row>
    <row r="70" spans="1:3" ht="12.75">
      <c r="A70" s="2">
        <v>1458</v>
      </c>
      <c r="B70" s="4">
        <v>8</v>
      </c>
      <c r="C70" s="4">
        <v>8</v>
      </c>
    </row>
    <row r="71" spans="1:3" ht="12.75">
      <c r="A71" s="2">
        <v>1459</v>
      </c>
      <c r="B71" s="4">
        <v>8.333333333333334</v>
      </c>
      <c r="C71" s="4">
        <v>8.333333333333334</v>
      </c>
    </row>
    <row r="72" spans="1:3" ht="12.75">
      <c r="A72" s="2">
        <v>1460</v>
      </c>
      <c r="B72" s="4">
        <v>6.5375</v>
      </c>
      <c r="C72" s="4">
        <v>6.5375</v>
      </c>
    </row>
    <row r="73" spans="1:3" ht="12.75">
      <c r="A73" s="2">
        <v>1461</v>
      </c>
      <c r="B73" s="4">
        <v>7.7131944444444445</v>
      </c>
      <c r="C73" s="4">
        <v>6.981597222222223</v>
      </c>
    </row>
    <row r="74" spans="1:3" ht="12.75">
      <c r="A74" s="2">
        <v>1462</v>
      </c>
      <c r="B74" s="4">
        <v>7.8</v>
      </c>
      <c r="C74" s="4">
        <v>7.8</v>
      </c>
    </row>
    <row r="75" spans="1:3" ht="12.75">
      <c r="A75" s="2">
        <v>1463</v>
      </c>
      <c r="B75" s="4">
        <v>8</v>
      </c>
      <c r="C75" s="4">
        <v>8</v>
      </c>
    </row>
    <row r="76" spans="1:3" ht="12.75">
      <c r="A76" s="2">
        <v>1464</v>
      </c>
      <c r="B76" s="4">
        <v>7.5</v>
      </c>
      <c r="C76" s="4">
        <v>7.5</v>
      </c>
    </row>
    <row r="77" spans="1:3" ht="12.75">
      <c r="A77" s="2">
        <v>1465</v>
      </c>
      <c r="B77" s="4">
        <v>8.416666666666666</v>
      </c>
      <c r="C77" s="4">
        <v>8.416666666666666</v>
      </c>
    </row>
    <row r="78" spans="1:3" ht="12.75">
      <c r="A78" s="2">
        <v>1466</v>
      </c>
      <c r="B78" s="4">
        <v>8.036380625</v>
      </c>
      <c r="C78" s="4">
        <v>8.036380625</v>
      </c>
    </row>
    <row r="79" spans="1:3" ht="12.75">
      <c r="A79" s="2">
        <v>1467</v>
      </c>
      <c r="B79" s="4">
        <v>7.656037534722222</v>
      </c>
      <c r="C79" s="4">
        <v>7.656037534722222</v>
      </c>
    </row>
    <row r="80" spans="1:3" ht="12.75">
      <c r="A80" s="2">
        <v>1468</v>
      </c>
      <c r="B80" s="4">
        <v>7.2756944444444445</v>
      </c>
      <c r="C80" s="4">
        <v>7.2756944444444445</v>
      </c>
    </row>
    <row r="81" spans="1:3" ht="12.75">
      <c r="A81" s="2">
        <v>1469</v>
      </c>
      <c r="B81" s="4">
        <v>7.320833333333333</v>
      </c>
      <c r="C81" s="4">
        <v>7.320833333333333</v>
      </c>
    </row>
    <row r="82" spans="1:3" ht="12.75">
      <c r="A82" s="2">
        <v>1470</v>
      </c>
      <c r="B82" s="4">
        <v>7.75</v>
      </c>
      <c r="C82" s="4">
        <v>7.75</v>
      </c>
    </row>
    <row r="83" spans="1:3" ht="12.75">
      <c r="A83" s="2">
        <v>1471</v>
      </c>
      <c r="B83" s="4">
        <v>9</v>
      </c>
      <c r="C83" s="4">
        <v>9</v>
      </c>
    </row>
    <row r="84" spans="1:3" ht="12.75">
      <c r="A84" s="2">
        <v>1472</v>
      </c>
      <c r="B84" s="4">
        <v>8</v>
      </c>
      <c r="C84" s="4">
        <v>8</v>
      </c>
    </row>
    <row r="85" spans="1:3" ht="12.75">
      <c r="A85" s="2">
        <v>1473</v>
      </c>
      <c r="B85" s="4">
        <v>6.341666666666666</v>
      </c>
      <c r="C85" s="4">
        <v>6.34375</v>
      </c>
    </row>
    <row r="86" spans="1:3" ht="12.75">
      <c r="A86" s="2">
        <v>1474</v>
      </c>
      <c r="B86" s="4">
        <v>6.9208333333333325</v>
      </c>
      <c r="C86" s="4">
        <v>6.921875</v>
      </c>
    </row>
    <row r="87" spans="1:3" ht="12.75">
      <c r="A87" s="2">
        <v>1475</v>
      </c>
      <c r="B87" s="4">
        <v>7.5</v>
      </c>
      <c r="C87" s="4">
        <v>7.5</v>
      </c>
    </row>
    <row r="88" spans="1:3" ht="12.75">
      <c r="A88" s="2">
        <v>1476</v>
      </c>
      <c r="B88" s="4">
        <v>7.483333333333333</v>
      </c>
      <c r="C88" s="4">
        <v>7.483333333333333</v>
      </c>
    </row>
    <row r="89" spans="1:3" ht="12.75">
      <c r="A89" s="2">
        <v>1477</v>
      </c>
      <c r="B89" s="4">
        <v>7.633333333333333</v>
      </c>
      <c r="C89" s="4">
        <v>7.633333333333333</v>
      </c>
    </row>
    <row r="90" spans="1:3" ht="12.75">
      <c r="A90" s="2">
        <v>1478</v>
      </c>
      <c r="B90" s="4">
        <v>7.470833333333334</v>
      </c>
      <c r="C90" s="4">
        <v>7.470833333333334</v>
      </c>
    </row>
    <row r="91" spans="1:3" ht="12.75">
      <c r="A91" s="2">
        <v>1479</v>
      </c>
      <c r="B91" s="4">
        <v>8.25</v>
      </c>
      <c r="C91" s="4">
        <v>8.25</v>
      </c>
    </row>
    <row r="92" spans="1:3" ht="12.75">
      <c r="A92" s="2">
        <v>1480</v>
      </c>
      <c r="B92" s="4">
        <v>7.870833333333334</v>
      </c>
      <c r="C92" s="4">
        <v>8.016666666666667</v>
      </c>
    </row>
    <row r="93" spans="1:3" ht="12.75">
      <c r="A93" s="2">
        <v>1481</v>
      </c>
      <c r="B93" s="4">
        <v>10.916666666666666</v>
      </c>
      <c r="C93" s="4">
        <v>10.916666666666666</v>
      </c>
    </row>
    <row r="94" spans="1:3" ht="12.75">
      <c r="A94" s="2">
        <v>1482</v>
      </c>
      <c r="B94" s="4">
        <v>11.416666666666666</v>
      </c>
      <c r="C94" s="4">
        <v>11.416666666666666</v>
      </c>
    </row>
    <row r="95" spans="1:3" ht="12.75">
      <c r="A95" s="2">
        <v>1483</v>
      </c>
      <c r="B95" s="4">
        <v>9.742708333333335</v>
      </c>
      <c r="C95" s="4">
        <v>9.742708333333335</v>
      </c>
    </row>
    <row r="96" spans="1:3" ht="12.75">
      <c r="A96" s="2">
        <v>1484</v>
      </c>
      <c r="B96" s="4">
        <v>11</v>
      </c>
      <c r="C96" s="4">
        <v>11</v>
      </c>
    </row>
    <row r="97" spans="1:3" ht="12.75">
      <c r="A97" s="2">
        <v>1485</v>
      </c>
      <c r="B97" s="4">
        <v>10.5</v>
      </c>
      <c r="C97" s="4">
        <v>10.5</v>
      </c>
    </row>
    <row r="98" spans="1:3" ht="12.75">
      <c r="A98" s="2">
        <v>1486</v>
      </c>
      <c r="B98" s="4">
        <v>9.5</v>
      </c>
      <c r="C98" s="4">
        <v>8.6875</v>
      </c>
    </row>
    <row r="99" spans="1:3" ht="12.75">
      <c r="A99" s="2">
        <v>1487</v>
      </c>
      <c r="B99" s="4">
        <v>11.25</v>
      </c>
      <c r="C99" s="4">
        <v>11.25</v>
      </c>
    </row>
    <row r="100" spans="1:3" ht="12.75">
      <c r="A100" s="2">
        <v>1488</v>
      </c>
      <c r="B100" s="4">
        <v>11.6</v>
      </c>
      <c r="C100" s="4">
        <v>11.6</v>
      </c>
    </row>
    <row r="101" spans="1:3" ht="12.75">
      <c r="A101" s="2">
        <v>1489</v>
      </c>
      <c r="B101" s="4">
        <v>14.583333333333334</v>
      </c>
      <c r="C101" s="4">
        <v>14.583333333333334</v>
      </c>
    </row>
    <row r="102" spans="1:3" ht="12.75">
      <c r="A102" s="2">
        <v>1490</v>
      </c>
      <c r="B102" s="4">
        <v>9.5</v>
      </c>
      <c r="C102" s="4">
        <v>9.5</v>
      </c>
    </row>
    <row r="103" spans="1:3" ht="12.75">
      <c r="A103" s="2">
        <v>1491</v>
      </c>
      <c r="B103" s="4">
        <v>8.875</v>
      </c>
      <c r="C103" s="4">
        <v>8.875</v>
      </c>
    </row>
    <row r="104" spans="1:3" ht="12.75">
      <c r="A104" s="2">
        <v>1492</v>
      </c>
      <c r="B104" s="4">
        <v>11.041666666666666</v>
      </c>
      <c r="C104" s="4">
        <v>11.041666666666666</v>
      </c>
    </row>
    <row r="105" spans="1:3" ht="12.75">
      <c r="A105" s="2">
        <v>1493</v>
      </c>
      <c r="B105" s="4">
        <v>15.535069444444446</v>
      </c>
      <c r="C105" s="4">
        <v>15.535069444444446</v>
      </c>
    </row>
    <row r="106" spans="1:3" ht="12.75">
      <c r="A106" s="2">
        <v>1494</v>
      </c>
      <c r="B106" s="4">
        <v>16.211284722222224</v>
      </c>
      <c r="C106" s="4">
        <v>16.211284722222224</v>
      </c>
    </row>
    <row r="107" spans="1:3" ht="12.75">
      <c r="A107" s="2">
        <v>1495</v>
      </c>
      <c r="B107" s="4">
        <v>16.8875</v>
      </c>
      <c r="C107" s="4">
        <v>16.8875</v>
      </c>
    </row>
    <row r="108" spans="1:3" ht="12.75">
      <c r="A108" s="2">
        <v>1496</v>
      </c>
      <c r="B108" s="4">
        <v>11.441666666666668</v>
      </c>
      <c r="C108" s="4">
        <v>11.441666666666668</v>
      </c>
    </row>
    <row r="109" spans="1:3" ht="12.75">
      <c r="A109" s="2">
        <v>1497</v>
      </c>
      <c r="B109" s="4">
        <v>12.915277777777776</v>
      </c>
      <c r="C109" s="4">
        <v>12.915277777777776</v>
      </c>
    </row>
    <row r="110" spans="1:3" ht="12.75">
      <c r="A110" s="2">
        <v>1498</v>
      </c>
      <c r="B110" s="4">
        <v>12.4</v>
      </c>
      <c r="C110" s="4">
        <v>12.4</v>
      </c>
    </row>
    <row r="111" spans="1:3" ht="12.75">
      <c r="A111" s="2">
        <v>1499</v>
      </c>
      <c r="B111" s="4">
        <f>AVERAGE(B108:B110)</f>
        <v>12.252314814814815</v>
      </c>
      <c r="C111" s="4">
        <f>AVERAGE(C108:C110)</f>
        <v>12.252314814814815</v>
      </c>
    </row>
    <row r="112" spans="1:3" ht="12.75">
      <c r="A112" s="2">
        <v>1500</v>
      </c>
      <c r="B112" s="4">
        <f>AVERAGE(B108:B111)</f>
        <v>12.252314814814815</v>
      </c>
      <c r="C112" s="4">
        <f>AVERAGE(C108:C111)</f>
        <v>12.252314814814815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4"/>
  <sheetViews>
    <sheetView workbookViewId="0" topLeftCell="A1">
      <pane xSplit="1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1" max="1" width="10.28125" style="2" customWidth="1"/>
    <col min="2" max="2" width="14.421875" style="4" customWidth="1"/>
    <col min="3" max="3" width="17.8515625" style="0" customWidth="1"/>
    <col min="4" max="4" width="17.57421875" style="0" customWidth="1"/>
  </cols>
  <sheetData>
    <row r="1" ht="12.75">
      <c r="B1" s="5" t="s">
        <v>74</v>
      </c>
    </row>
    <row r="2" ht="12.75">
      <c r="B2" s="5" t="s">
        <v>6</v>
      </c>
    </row>
    <row r="4" spans="1:4" ht="12.75">
      <c r="A4" s="2" t="s">
        <v>94</v>
      </c>
      <c r="B4" s="5" t="s">
        <v>42</v>
      </c>
      <c r="C4" s="1" t="s">
        <v>42</v>
      </c>
      <c r="D4" s="1" t="s">
        <v>42</v>
      </c>
    </row>
    <row r="5" spans="2:4" ht="12.75">
      <c r="B5" s="5" t="s">
        <v>45</v>
      </c>
      <c r="C5" s="1" t="s">
        <v>46</v>
      </c>
      <c r="D5" s="1" t="s">
        <v>75</v>
      </c>
    </row>
    <row r="6" ht="12.75">
      <c r="D6" s="1" t="s">
        <v>47</v>
      </c>
    </row>
    <row r="8" spans="1:4" ht="12.75">
      <c r="A8" s="2">
        <v>1396</v>
      </c>
      <c r="D8" s="4">
        <v>4.95</v>
      </c>
    </row>
    <row r="9" spans="1:4" ht="12.75">
      <c r="A9" s="2">
        <v>1397</v>
      </c>
      <c r="D9" s="4">
        <v>4.7375</v>
      </c>
    </row>
    <row r="10" spans="1:4" ht="12.75">
      <c r="A10" s="2">
        <v>1398</v>
      </c>
      <c r="D10" s="4">
        <v>4.525</v>
      </c>
    </row>
    <row r="11" spans="1:4" ht="12.75">
      <c r="A11" s="2">
        <v>1399</v>
      </c>
      <c r="D11" s="4">
        <v>5.7</v>
      </c>
    </row>
    <row r="12" spans="1:4" ht="12.75">
      <c r="A12" s="2">
        <v>1400</v>
      </c>
      <c r="D12" s="4">
        <v>6.1</v>
      </c>
    </row>
    <row r="13" ht="12.75">
      <c r="D13" s="4"/>
    </row>
    <row r="14" spans="1:4" ht="12.75">
      <c r="A14" s="2" t="s">
        <v>5</v>
      </c>
      <c r="D14" s="4">
        <f>AVERAGE(D8:D12)</f>
        <v>5.202500000000001</v>
      </c>
    </row>
    <row r="15" ht="12.75">
      <c r="D15" s="4"/>
    </row>
    <row r="16" spans="1:4" ht="12.75">
      <c r="A16" s="2">
        <v>1401</v>
      </c>
      <c r="D16" s="4">
        <v>6.5</v>
      </c>
    </row>
    <row r="17" spans="1:4" ht="12.75">
      <c r="A17" s="2">
        <v>1402</v>
      </c>
      <c r="D17" s="4">
        <v>5.9</v>
      </c>
    </row>
    <row r="18" spans="1:4" ht="12.75">
      <c r="A18" s="2">
        <v>1403</v>
      </c>
      <c r="D18" s="4">
        <v>5.925</v>
      </c>
    </row>
    <row r="19" spans="1:4" ht="12.75">
      <c r="A19" s="2">
        <v>1404</v>
      </c>
      <c r="D19" s="4">
        <v>5.8625</v>
      </c>
    </row>
    <row r="20" spans="1:4" ht="12.75">
      <c r="A20" s="2">
        <v>1405</v>
      </c>
      <c r="D20" s="4">
        <v>5.8</v>
      </c>
    </row>
    <row r="21" ht="12.75">
      <c r="D21" s="4"/>
    </row>
    <row r="22" spans="1:4" ht="12.75">
      <c r="A22" s="2" t="s">
        <v>7</v>
      </c>
      <c r="D22" s="4">
        <f>AVERAGE(D16:D20)</f>
        <v>5.9975000000000005</v>
      </c>
    </row>
    <row r="23" ht="12.75">
      <c r="D23" s="4"/>
    </row>
    <row r="24" spans="1:4" ht="12.75">
      <c r="A24" s="2">
        <v>1406</v>
      </c>
      <c r="B24" s="4">
        <f>AVERAGE(B25:B28)</f>
        <v>5.434722222222222</v>
      </c>
      <c r="C24" s="4">
        <v>5.5</v>
      </c>
      <c r="D24" s="4">
        <v>5.7</v>
      </c>
    </row>
    <row r="25" spans="1:4" ht="12.75">
      <c r="A25" s="2">
        <v>1407</v>
      </c>
      <c r="B25" s="4">
        <f>AVERAGE(B26:B28)</f>
        <v>5.434722222222223</v>
      </c>
      <c r="C25" s="4">
        <v>5.558333333333334</v>
      </c>
      <c r="D25" s="4">
        <v>5.95</v>
      </c>
    </row>
    <row r="26" spans="1:4" ht="12.75">
      <c r="A26" s="2">
        <v>1408</v>
      </c>
      <c r="B26" s="4">
        <v>5.525</v>
      </c>
      <c r="C26" s="4">
        <v>5.616666666666666</v>
      </c>
      <c r="D26" s="4">
        <v>6.225</v>
      </c>
    </row>
    <row r="27" spans="1:4" ht="12.75">
      <c r="A27" s="2">
        <v>1409</v>
      </c>
      <c r="B27" s="4">
        <v>5.3125</v>
      </c>
      <c r="C27" s="4">
        <v>5.40625</v>
      </c>
      <c r="D27" s="4">
        <v>6.5</v>
      </c>
    </row>
    <row r="28" spans="1:4" ht="12.75">
      <c r="A28" s="2">
        <v>1410</v>
      </c>
      <c r="B28" s="4">
        <v>5.466666666666666</v>
      </c>
      <c r="C28" s="4">
        <v>5.233333333333333</v>
      </c>
      <c r="D28" s="4">
        <v>6</v>
      </c>
    </row>
    <row r="29" spans="3:4" ht="12.75">
      <c r="C29" s="4"/>
      <c r="D29" s="4"/>
    </row>
    <row r="30" spans="1:4" ht="12.75">
      <c r="A30" s="2" t="s">
        <v>8</v>
      </c>
      <c r="B30" s="4">
        <f>AVERAGE(B24:B28)</f>
        <v>5.434722222222222</v>
      </c>
      <c r="C30" s="4">
        <f>AVERAGE(C24:C28)</f>
        <v>5.462916666666667</v>
      </c>
      <c r="D30" s="4">
        <f>AVERAGE(D24:D28)</f>
        <v>6.075</v>
      </c>
    </row>
    <row r="31" spans="3:4" ht="12.75">
      <c r="C31" s="4"/>
      <c r="D31" s="4"/>
    </row>
    <row r="32" spans="1:4" ht="12.75">
      <c r="A32" s="2">
        <v>1411</v>
      </c>
      <c r="B32" s="4">
        <v>5.4</v>
      </c>
      <c r="C32" s="4">
        <v>5.225</v>
      </c>
      <c r="D32" s="4">
        <v>6.029166725</v>
      </c>
    </row>
    <row r="33" spans="1:4" ht="12.75">
      <c r="A33" s="2">
        <v>1412</v>
      </c>
      <c r="B33" s="4">
        <v>5.333333333333333</v>
      </c>
      <c r="C33" s="4">
        <v>5.216666666666667</v>
      </c>
      <c r="D33" s="4">
        <v>6.058333275</v>
      </c>
    </row>
    <row r="34" spans="1:4" ht="12.75">
      <c r="A34" s="2">
        <v>1413</v>
      </c>
      <c r="B34" s="4">
        <v>5.266666666666667</v>
      </c>
      <c r="C34" s="4">
        <v>5.208333333333334</v>
      </c>
      <c r="D34" s="4">
        <v>5.9125</v>
      </c>
    </row>
    <row r="35" spans="1:4" ht="12.75">
      <c r="A35" s="2">
        <v>1414</v>
      </c>
      <c r="B35" s="4">
        <v>5.2</v>
      </c>
      <c r="C35" s="4">
        <v>5.2</v>
      </c>
      <c r="D35" s="4">
        <v>5.8833333275</v>
      </c>
    </row>
    <row r="36" spans="1:4" ht="12.75">
      <c r="A36" s="2">
        <v>1415</v>
      </c>
      <c r="B36" s="4">
        <v>5.2</v>
      </c>
      <c r="C36" s="4">
        <v>6.516666666666667</v>
      </c>
      <c r="D36" s="4">
        <v>5.854166725</v>
      </c>
    </row>
    <row r="37" spans="3:4" ht="12.75">
      <c r="C37" s="4"/>
      <c r="D37" s="4"/>
    </row>
    <row r="38" spans="1:4" ht="12.75">
      <c r="A38" s="2" t="s">
        <v>9</v>
      </c>
      <c r="B38" s="4">
        <f>AVERAGE(B32:B36)</f>
        <v>5.279999999999999</v>
      </c>
      <c r="C38" s="4">
        <f>AVERAGE(C32:C36)</f>
        <v>5.473333333333334</v>
      </c>
      <c r="D38" s="4">
        <f>AVERAGE(D32:D36)</f>
        <v>5.9475000105</v>
      </c>
    </row>
    <row r="39" spans="3:4" ht="12.75">
      <c r="C39" s="4"/>
      <c r="D39" s="4"/>
    </row>
    <row r="40" spans="1:4" ht="12.75">
      <c r="A40" s="2">
        <v>1416</v>
      </c>
      <c r="B40" s="4">
        <v>5.404166666666667</v>
      </c>
      <c r="C40" s="4">
        <v>6.027777777777777</v>
      </c>
      <c r="D40" s="4">
        <v>6.175</v>
      </c>
    </row>
    <row r="41" spans="1:4" ht="12.75">
      <c r="A41" s="2">
        <v>1417</v>
      </c>
      <c r="B41" s="4">
        <v>5.608333333333333</v>
      </c>
      <c r="C41" s="4">
        <v>5.538888888888888</v>
      </c>
      <c r="D41" s="4">
        <v>5.8</v>
      </c>
    </row>
    <row r="42" spans="1:4" ht="12.75">
      <c r="A42" s="2">
        <v>1418</v>
      </c>
      <c r="B42" s="4">
        <v>5.45</v>
      </c>
      <c r="C42" s="4">
        <v>5.1</v>
      </c>
      <c r="D42" s="4">
        <v>6.042857142857143</v>
      </c>
    </row>
    <row r="43" spans="1:4" ht="12.75">
      <c r="A43" s="2">
        <v>1419</v>
      </c>
      <c r="B43" s="4">
        <v>5.15</v>
      </c>
      <c r="C43" s="4">
        <v>4.855555555555556</v>
      </c>
      <c r="D43" s="4">
        <v>6.285714285714286</v>
      </c>
    </row>
    <row r="44" spans="1:4" ht="12.75">
      <c r="A44" s="2">
        <v>1420</v>
      </c>
      <c r="B44" s="4">
        <v>4.9</v>
      </c>
      <c r="C44" s="4">
        <v>4.9</v>
      </c>
      <c r="D44" s="4">
        <v>6.5285714285714285</v>
      </c>
    </row>
    <row r="45" spans="3:4" ht="12.75">
      <c r="C45" s="4"/>
      <c r="D45" s="4"/>
    </row>
    <row r="46" spans="1:4" ht="12.75">
      <c r="A46" s="2" t="s">
        <v>10</v>
      </c>
      <c r="B46" s="4">
        <f>AVERAGE(B40:B44)</f>
        <v>5.302499999999999</v>
      </c>
      <c r="C46" s="4">
        <f>AVERAGE(C40:C44)</f>
        <v>5.284444444444444</v>
      </c>
      <c r="D46" s="4">
        <f>AVERAGE(D40:D44)</f>
        <v>6.166428571428571</v>
      </c>
    </row>
    <row r="47" spans="3:4" ht="12.75">
      <c r="C47" s="4"/>
      <c r="D47" s="4"/>
    </row>
    <row r="48" spans="1:4" ht="12.75">
      <c r="A48" s="2">
        <v>1421</v>
      </c>
      <c r="B48" s="4">
        <v>5.2</v>
      </c>
      <c r="C48" s="4">
        <v>5.2</v>
      </c>
      <c r="D48" s="4">
        <v>6.771428571428571</v>
      </c>
    </row>
    <row r="49" spans="1:4" ht="12.75">
      <c r="A49" s="2">
        <v>1422</v>
      </c>
      <c r="B49" s="4">
        <v>5</v>
      </c>
      <c r="C49" s="4">
        <v>5</v>
      </c>
      <c r="D49" s="4">
        <v>7.389285714285714</v>
      </c>
    </row>
    <row r="50" spans="1:4" ht="12.75">
      <c r="A50" s="2">
        <v>1423</v>
      </c>
      <c r="B50" s="4">
        <v>5.2</v>
      </c>
      <c r="C50" s="4">
        <v>4.975</v>
      </c>
      <c r="D50" s="4">
        <v>7.257142857142857</v>
      </c>
    </row>
    <row r="51" spans="1:4" ht="12.75">
      <c r="A51" s="2">
        <v>1424</v>
      </c>
      <c r="B51" s="4">
        <v>5</v>
      </c>
      <c r="C51" s="4">
        <v>5.183333333333333</v>
      </c>
      <c r="D51" s="4">
        <v>7.5</v>
      </c>
    </row>
    <row r="52" spans="1:4" ht="12.75">
      <c r="A52" s="2">
        <v>1425</v>
      </c>
      <c r="B52" s="4">
        <v>5.6</v>
      </c>
      <c r="C52" s="4">
        <v>5.438888888888889</v>
      </c>
      <c r="D52" s="4">
        <v>7.66665</v>
      </c>
    </row>
    <row r="53" spans="3:4" ht="12.75">
      <c r="C53" s="4"/>
      <c r="D53" s="4"/>
    </row>
    <row r="54" spans="1:4" ht="12.75">
      <c r="A54" s="2" t="s">
        <v>11</v>
      </c>
      <c r="B54" s="4">
        <f>AVERAGE(B48:B52)</f>
        <v>5.2</v>
      </c>
      <c r="C54" s="4">
        <f>AVERAGE(C48:C52)</f>
        <v>5.1594444444444445</v>
      </c>
      <c r="D54" s="4">
        <f>AVERAGE(D48:D52)</f>
        <v>7.316901428571429</v>
      </c>
    </row>
    <row r="55" spans="3:4" ht="12.75">
      <c r="C55" s="4"/>
      <c r="D55" s="4"/>
    </row>
    <row r="56" spans="1:4" ht="12.75">
      <c r="A56" s="2">
        <v>1426</v>
      </c>
      <c r="B56" s="4">
        <v>5.25</v>
      </c>
      <c r="C56" s="4">
        <v>5.538888888888889</v>
      </c>
      <c r="D56" s="4">
        <v>7.833325</v>
      </c>
    </row>
    <row r="57" spans="1:4" ht="12.75">
      <c r="A57" s="2">
        <v>1427</v>
      </c>
      <c r="B57" s="4">
        <v>4.9</v>
      </c>
      <c r="C57" s="4">
        <v>4.945833333333333</v>
      </c>
      <c r="D57" s="4">
        <v>8</v>
      </c>
    </row>
    <row r="58" spans="1:4" ht="12.75">
      <c r="A58" s="2">
        <v>1428</v>
      </c>
      <c r="B58" s="4">
        <v>4.7</v>
      </c>
      <c r="C58" s="4">
        <v>4.85</v>
      </c>
      <c r="D58" s="4">
        <v>8.075</v>
      </c>
    </row>
    <row r="59" spans="1:4" ht="12.75">
      <c r="A59" s="2">
        <v>1429</v>
      </c>
      <c r="B59" s="4">
        <v>5.13329</v>
      </c>
      <c r="C59" s="4">
        <v>6.05</v>
      </c>
      <c r="D59" s="4">
        <v>8.15</v>
      </c>
    </row>
    <row r="60" spans="1:4" ht="12.75">
      <c r="A60" s="2">
        <v>1430</v>
      </c>
      <c r="B60" s="4">
        <v>5.566644999999999</v>
      </c>
      <c r="C60" s="4">
        <v>5.9</v>
      </c>
      <c r="D60" s="4">
        <v>9.5</v>
      </c>
    </row>
    <row r="61" spans="3:4" ht="12.75">
      <c r="C61" s="4"/>
      <c r="D61" s="4"/>
    </row>
    <row r="62" spans="1:4" ht="12.75">
      <c r="A62" s="2" t="s">
        <v>12</v>
      </c>
      <c r="B62" s="4">
        <f>AVERAGE(B56:B60)</f>
        <v>5.109986999999999</v>
      </c>
      <c r="C62" s="4">
        <f>AVERAGE(C56:C60)</f>
        <v>5.456944444444444</v>
      </c>
      <c r="D62" s="4">
        <f>AVERAGE(D56:D60)</f>
        <v>8.311665</v>
      </c>
    </row>
    <row r="63" spans="3:4" ht="12.75">
      <c r="C63" s="4"/>
      <c r="D63" s="4"/>
    </row>
    <row r="64" spans="1:4" ht="12.75">
      <c r="A64" s="2">
        <v>1431</v>
      </c>
      <c r="B64" s="4">
        <v>6</v>
      </c>
      <c r="C64" s="4">
        <v>5.75</v>
      </c>
      <c r="D64" s="4">
        <v>9.8</v>
      </c>
    </row>
    <row r="65" spans="1:4" ht="12.75">
      <c r="A65" s="2">
        <v>1432</v>
      </c>
      <c r="B65" s="4">
        <v>6</v>
      </c>
      <c r="C65" s="4">
        <v>6</v>
      </c>
      <c r="D65" s="4">
        <v>10.1</v>
      </c>
    </row>
    <row r="66" spans="1:4" ht="12.75">
      <c r="A66" s="2">
        <v>1433</v>
      </c>
      <c r="B66" s="4">
        <v>6</v>
      </c>
      <c r="C66" s="4">
        <v>6.2</v>
      </c>
      <c r="D66" s="4">
        <v>8.75</v>
      </c>
    </row>
    <row r="67" spans="1:4" ht="12.75">
      <c r="A67" s="2">
        <v>1434</v>
      </c>
      <c r="B67" s="4">
        <v>6</v>
      </c>
      <c r="C67" s="4">
        <v>6</v>
      </c>
      <c r="D67" s="4">
        <v>9.041666666666666</v>
      </c>
    </row>
    <row r="68" spans="1:4" ht="12.75">
      <c r="A68" s="2">
        <v>1435</v>
      </c>
      <c r="B68" s="4">
        <v>6</v>
      </c>
      <c r="C68" s="4">
        <v>5.833333333333333</v>
      </c>
      <c r="D68" s="4">
        <v>9</v>
      </c>
    </row>
    <row r="69" spans="3:4" ht="12.75">
      <c r="C69" s="4"/>
      <c r="D69" s="4"/>
    </row>
    <row r="70" spans="1:4" ht="12.75">
      <c r="A70" s="2" t="s">
        <v>13</v>
      </c>
      <c r="B70" s="4">
        <f>AVERAGE(B64:B68)</f>
        <v>6</v>
      </c>
      <c r="C70" s="4">
        <f>AVERAGE(C64:C68)</f>
        <v>5.956666666666666</v>
      </c>
      <c r="D70" s="4">
        <f>AVERAGE(D64:D68)</f>
        <v>9.338333333333333</v>
      </c>
    </row>
    <row r="71" spans="3:4" ht="12.75">
      <c r="C71" s="4"/>
      <c r="D71" s="4"/>
    </row>
    <row r="72" spans="1:4" ht="12.75">
      <c r="A72" s="2">
        <v>1436</v>
      </c>
      <c r="B72" s="4">
        <v>6.041666666666667</v>
      </c>
      <c r="C72" s="4">
        <v>6.041666666666667</v>
      </c>
      <c r="D72" s="4">
        <v>8.478125</v>
      </c>
    </row>
    <row r="73" spans="1:4" ht="12.75">
      <c r="A73" s="2">
        <v>1437</v>
      </c>
      <c r="B73" s="4">
        <v>7.3</v>
      </c>
      <c r="C73" s="4">
        <v>6.85</v>
      </c>
      <c r="D73" s="4">
        <v>7.95625</v>
      </c>
    </row>
    <row r="74" spans="1:4" ht="12.75">
      <c r="A74" s="2">
        <v>1438</v>
      </c>
      <c r="B74" s="4">
        <v>6</v>
      </c>
      <c r="C74" s="4">
        <v>6.841666666666666</v>
      </c>
      <c r="D74" s="4">
        <v>7.434375</v>
      </c>
    </row>
    <row r="75" spans="1:4" ht="12.75">
      <c r="A75" s="2">
        <v>1439</v>
      </c>
      <c r="B75" s="4">
        <v>7</v>
      </c>
      <c r="C75" s="4">
        <v>7</v>
      </c>
      <c r="D75" s="4">
        <v>6.9125</v>
      </c>
    </row>
    <row r="76" spans="1:4" ht="12.75">
      <c r="A76" s="2">
        <v>1440</v>
      </c>
      <c r="B76" s="4">
        <v>6.3</v>
      </c>
      <c r="C76" s="4">
        <v>6.3</v>
      </c>
      <c r="D76" s="4">
        <v>9</v>
      </c>
    </row>
    <row r="77" spans="3:4" ht="12.75">
      <c r="C77" s="4"/>
      <c r="D77" s="4"/>
    </row>
    <row r="78" spans="1:4" ht="12.75">
      <c r="A78" s="2" t="s">
        <v>14</v>
      </c>
      <c r="B78" s="4">
        <f>AVERAGE(B72:B76)</f>
        <v>6.528333333333333</v>
      </c>
      <c r="C78" s="4">
        <f>AVERAGE(C72:C76)</f>
        <v>6.6066666666666665</v>
      </c>
      <c r="D78" s="4">
        <f>AVERAGE(D72:D76)</f>
        <v>7.95625</v>
      </c>
    </row>
    <row r="79" spans="3:4" ht="12.75">
      <c r="C79" s="4"/>
      <c r="D79" s="4"/>
    </row>
    <row r="80" spans="1:4" ht="12.75">
      <c r="A80" s="2">
        <v>1441</v>
      </c>
      <c r="B80" s="4">
        <v>6.419270833333334</v>
      </c>
      <c r="C80" s="4">
        <v>6.372135416666667</v>
      </c>
      <c r="D80" s="4">
        <v>8</v>
      </c>
    </row>
    <row r="81" spans="1:4" ht="12.75">
      <c r="A81" s="2">
        <v>1442</v>
      </c>
      <c r="B81" s="4">
        <v>6.538541666666667</v>
      </c>
      <c r="C81" s="4">
        <v>6.444270833333333</v>
      </c>
      <c r="D81" s="4">
        <v>9</v>
      </c>
    </row>
    <row r="82" spans="1:4" ht="12.75">
      <c r="A82" s="2">
        <v>1443</v>
      </c>
      <c r="B82" s="4">
        <v>6.6578125</v>
      </c>
      <c r="C82" s="4">
        <v>6.51640625</v>
      </c>
      <c r="D82" s="4">
        <v>9</v>
      </c>
    </row>
    <row r="83" spans="1:4" ht="12.75">
      <c r="A83" s="2">
        <v>1444</v>
      </c>
      <c r="B83" s="4">
        <v>6.777083333333334</v>
      </c>
      <c r="C83" s="4">
        <v>6.588541666666667</v>
      </c>
      <c r="D83" s="4">
        <v>9</v>
      </c>
    </row>
    <row r="84" spans="1:4" ht="12.75">
      <c r="A84" s="2">
        <v>1445</v>
      </c>
      <c r="B84" s="4">
        <v>6.896354166666667</v>
      </c>
      <c r="C84" s="4">
        <v>6.660677083333334</v>
      </c>
      <c r="D84" s="4">
        <v>9</v>
      </c>
    </row>
    <row r="85" spans="3:4" ht="12.75">
      <c r="C85" s="4"/>
      <c r="D85" s="4"/>
    </row>
    <row r="86" spans="1:4" ht="12.75">
      <c r="A86" s="2" t="s">
        <v>15</v>
      </c>
      <c r="B86" s="4">
        <f>AVERAGE(B80:B84)</f>
        <v>6.6578125</v>
      </c>
      <c r="C86" s="4">
        <f>AVERAGE(C80:C84)</f>
        <v>6.51640625</v>
      </c>
      <c r="D86" s="4">
        <f>AVERAGE(D80:D84)</f>
        <v>8.8</v>
      </c>
    </row>
    <row r="87" spans="3:4" ht="12.75">
      <c r="C87" s="4"/>
      <c r="D87" s="4"/>
    </row>
    <row r="88" spans="1:3" ht="12.75">
      <c r="A88" s="2">
        <v>1446</v>
      </c>
      <c r="B88" s="4">
        <v>7.015625</v>
      </c>
      <c r="C88" s="4">
        <v>6.7328125</v>
      </c>
    </row>
    <row r="89" spans="1:3" ht="12.75">
      <c r="A89" s="2">
        <v>1447</v>
      </c>
      <c r="B89" s="4">
        <v>7.134895833333333</v>
      </c>
      <c r="C89" s="4">
        <v>6.804947916666667</v>
      </c>
    </row>
    <row r="90" spans="1:3" ht="12.75">
      <c r="A90" s="2">
        <v>1448</v>
      </c>
      <c r="B90" s="4">
        <v>7.254166666666666</v>
      </c>
      <c r="C90" s="4">
        <v>6.877083333333334</v>
      </c>
    </row>
    <row r="91" spans="1:3" ht="12.75">
      <c r="A91" s="2">
        <v>1449</v>
      </c>
      <c r="B91" s="4">
        <v>8.133333333333333</v>
      </c>
      <c r="C91" s="4">
        <v>8.133333333333333</v>
      </c>
    </row>
    <row r="92" spans="1:3" ht="12.75">
      <c r="A92" s="2">
        <v>1450</v>
      </c>
      <c r="B92" s="4">
        <v>7.5</v>
      </c>
      <c r="C92" s="4">
        <v>7.5</v>
      </c>
    </row>
    <row r="93" ht="12.75">
      <c r="C93" s="4"/>
    </row>
    <row r="94" spans="1:3" ht="12.75">
      <c r="A94" s="2" t="s">
        <v>16</v>
      </c>
      <c r="B94" s="4">
        <f>AVERAGE(B88:B92)</f>
        <v>7.407604166666667</v>
      </c>
      <c r="C94" s="4">
        <f>AVERAGE(C88:C92)</f>
        <v>7.209635416666667</v>
      </c>
    </row>
    <row r="95" ht="12.75">
      <c r="C95" s="4"/>
    </row>
    <row r="96" spans="1:3" ht="12.75">
      <c r="A96" s="2">
        <v>1451</v>
      </c>
      <c r="B96" s="4">
        <v>7.333333333333333</v>
      </c>
      <c r="C96" s="4">
        <v>7.333333333333333</v>
      </c>
    </row>
    <row r="97" spans="1:3" ht="12.75">
      <c r="A97" s="2">
        <v>1452</v>
      </c>
      <c r="B97" s="4">
        <v>7.916666666666667</v>
      </c>
      <c r="C97" s="4">
        <v>7.916666666666667</v>
      </c>
    </row>
    <row r="98" spans="1:3" ht="12.75">
      <c r="A98" s="2">
        <v>1453</v>
      </c>
      <c r="B98" s="4">
        <v>7</v>
      </c>
      <c r="C98" s="4">
        <v>7</v>
      </c>
    </row>
    <row r="99" spans="1:3" ht="12.75">
      <c r="A99" s="2">
        <v>1454</v>
      </c>
      <c r="B99" s="4">
        <v>6.5</v>
      </c>
      <c r="C99" s="4">
        <v>6.5</v>
      </c>
    </row>
    <row r="100" spans="1:3" ht="12.75">
      <c r="A100" s="2">
        <v>1455</v>
      </c>
      <c r="B100" s="4">
        <v>7.233333333333333</v>
      </c>
      <c r="C100" s="4">
        <v>7.233333333333333</v>
      </c>
    </row>
    <row r="101" ht="12.75">
      <c r="C101" s="4"/>
    </row>
    <row r="102" spans="1:3" ht="12.75">
      <c r="A102" s="2" t="s">
        <v>17</v>
      </c>
      <c r="B102" s="4">
        <f>AVERAGE(B96:B100)</f>
        <v>7.196666666666667</v>
      </c>
      <c r="C102" s="4">
        <f>AVERAGE(C96:C100)</f>
        <v>7.196666666666667</v>
      </c>
    </row>
    <row r="103" ht="12.75">
      <c r="C103" s="4"/>
    </row>
    <row r="104" spans="1:3" ht="12.75">
      <c r="A104" s="2">
        <v>1456</v>
      </c>
      <c r="B104" s="4">
        <v>7.8</v>
      </c>
      <c r="C104" s="4">
        <v>7.8</v>
      </c>
    </row>
    <row r="105" spans="1:3" ht="12.75">
      <c r="A105" s="2">
        <v>1457</v>
      </c>
      <c r="B105" s="4">
        <v>8.166666666666666</v>
      </c>
      <c r="C105" s="4">
        <v>8.166666666666666</v>
      </c>
    </row>
    <row r="106" spans="1:3" ht="12.75">
      <c r="A106" s="2">
        <v>1458</v>
      </c>
      <c r="B106" s="4">
        <v>8</v>
      </c>
      <c r="C106" s="4">
        <v>8</v>
      </c>
    </row>
    <row r="107" spans="1:3" ht="12.75">
      <c r="A107" s="2">
        <v>1459</v>
      </c>
      <c r="B107" s="4">
        <v>8.333333333333334</v>
      </c>
      <c r="C107" s="4">
        <v>8.333333333333334</v>
      </c>
    </row>
    <row r="108" spans="1:3" ht="12.75">
      <c r="A108" s="2">
        <v>1460</v>
      </c>
      <c r="B108" s="4">
        <v>6.5375</v>
      </c>
      <c r="C108" s="4">
        <v>6.5375</v>
      </c>
    </row>
    <row r="109" ht="12.75">
      <c r="C109" s="4"/>
    </row>
    <row r="110" spans="1:3" ht="12.75">
      <c r="A110" s="2" t="s">
        <v>18</v>
      </c>
      <c r="B110" s="4">
        <f>AVERAGE(B104:B108)</f>
        <v>7.7675</v>
      </c>
      <c r="C110" s="4">
        <f>AVERAGE(C104:C108)</f>
        <v>7.7675</v>
      </c>
    </row>
    <row r="111" ht="12.75">
      <c r="C111" s="4"/>
    </row>
    <row r="112" spans="1:3" ht="12.75">
      <c r="A112" s="2">
        <v>1461</v>
      </c>
      <c r="B112" s="4">
        <v>7.7131944444444445</v>
      </c>
      <c r="C112" s="4">
        <v>6.981597222222223</v>
      </c>
    </row>
    <row r="113" spans="1:3" ht="12.75">
      <c r="A113" s="2">
        <v>1462</v>
      </c>
      <c r="B113" s="4">
        <v>7.8</v>
      </c>
      <c r="C113" s="4">
        <v>7.8</v>
      </c>
    </row>
    <row r="114" spans="1:3" ht="12.75">
      <c r="A114" s="2">
        <v>1463</v>
      </c>
      <c r="B114" s="4">
        <v>8</v>
      </c>
      <c r="C114" s="4">
        <v>8</v>
      </c>
    </row>
    <row r="115" spans="1:3" ht="12.75">
      <c r="A115" s="2">
        <v>1464</v>
      </c>
      <c r="B115" s="4">
        <v>7.5</v>
      </c>
      <c r="C115" s="4">
        <v>7.5</v>
      </c>
    </row>
    <row r="116" spans="1:3" ht="12.75">
      <c r="A116" s="2">
        <v>1465</v>
      </c>
      <c r="B116" s="4">
        <v>8.416666666666666</v>
      </c>
      <c r="C116" s="4">
        <v>8.416666666666666</v>
      </c>
    </row>
    <row r="117" ht="12.75">
      <c r="C117" s="4"/>
    </row>
    <row r="118" spans="1:3" ht="12.75">
      <c r="A118" s="2" t="s">
        <v>19</v>
      </c>
      <c r="B118" s="4">
        <f>AVERAGE(B112:B116)</f>
        <v>7.885972222222222</v>
      </c>
      <c r="C118" s="4">
        <f>AVERAGE(C112:C116)</f>
        <v>7.739652777777778</v>
      </c>
    </row>
    <row r="119" ht="12.75">
      <c r="C119" s="4"/>
    </row>
    <row r="120" spans="1:3" ht="12.75">
      <c r="A120" s="2">
        <v>1466</v>
      </c>
      <c r="B120" s="4">
        <v>8.036380625</v>
      </c>
      <c r="C120" s="4">
        <v>8.036380625</v>
      </c>
    </row>
    <row r="121" spans="1:3" ht="12.75">
      <c r="A121" s="2">
        <v>1467</v>
      </c>
      <c r="B121" s="4">
        <v>7.656037534722222</v>
      </c>
      <c r="C121" s="4">
        <v>7.656037534722222</v>
      </c>
    </row>
    <row r="122" spans="1:3" ht="12.75">
      <c r="A122" s="2">
        <v>1468</v>
      </c>
      <c r="B122" s="4">
        <v>7.2756944444444445</v>
      </c>
      <c r="C122" s="4">
        <v>7.2756944444444445</v>
      </c>
    </row>
    <row r="123" spans="1:3" ht="12.75">
      <c r="A123" s="2">
        <v>1469</v>
      </c>
      <c r="B123" s="4">
        <v>7.320833333333333</v>
      </c>
      <c r="C123" s="4">
        <v>7.320833333333333</v>
      </c>
    </row>
    <row r="124" spans="1:3" ht="12.75">
      <c r="A124" s="2">
        <v>1470</v>
      </c>
      <c r="B124" s="4">
        <v>7.75</v>
      </c>
      <c r="C124" s="4">
        <v>7.75</v>
      </c>
    </row>
    <row r="125" ht="12.75">
      <c r="C125" s="4"/>
    </row>
    <row r="126" spans="1:3" ht="12.75">
      <c r="A126" s="2" t="s">
        <v>20</v>
      </c>
      <c r="B126" s="4">
        <f>AVERAGE(B120:B124)</f>
        <v>7.607789187500001</v>
      </c>
      <c r="C126" s="4">
        <f>AVERAGE(C120:C124)</f>
        <v>7.607789187500001</v>
      </c>
    </row>
    <row r="127" ht="12.75">
      <c r="C127" s="4"/>
    </row>
    <row r="128" spans="1:3" ht="12.75">
      <c r="A128" s="2">
        <v>1471</v>
      </c>
      <c r="B128" s="4">
        <v>9</v>
      </c>
      <c r="C128" s="4">
        <v>9</v>
      </c>
    </row>
    <row r="129" spans="1:3" ht="12.75">
      <c r="A129" s="2">
        <v>1472</v>
      </c>
      <c r="B129" s="4">
        <v>8</v>
      </c>
      <c r="C129" s="4">
        <v>8</v>
      </c>
    </row>
    <row r="130" spans="1:3" ht="12.75">
      <c r="A130" s="2">
        <v>1473</v>
      </c>
      <c r="B130" s="4">
        <v>6.341666666666666</v>
      </c>
      <c r="C130" s="4">
        <v>6.34375</v>
      </c>
    </row>
    <row r="131" spans="1:3" ht="12.75">
      <c r="A131" s="2">
        <v>1474</v>
      </c>
      <c r="B131" s="4">
        <v>6.9208333333333325</v>
      </c>
      <c r="C131" s="4">
        <v>6.921875</v>
      </c>
    </row>
    <row r="132" spans="1:3" ht="12.75">
      <c r="A132" s="2">
        <v>1475</v>
      </c>
      <c r="B132" s="4">
        <v>7.5</v>
      </c>
      <c r="C132" s="4">
        <v>7.5</v>
      </c>
    </row>
    <row r="133" ht="12.75">
      <c r="C133" s="4"/>
    </row>
    <row r="134" spans="1:3" ht="12.75">
      <c r="A134" s="2" t="s">
        <v>21</v>
      </c>
      <c r="B134" s="4">
        <f>AVERAGE(B128:B132)</f>
        <v>7.552499999999999</v>
      </c>
      <c r="C134" s="4">
        <f>AVERAGE(C128:C132)</f>
        <v>7.553125</v>
      </c>
    </row>
    <row r="135" ht="12.75">
      <c r="C135" s="4"/>
    </row>
    <row r="136" spans="1:3" ht="12.75">
      <c r="A136" s="2">
        <v>1476</v>
      </c>
      <c r="B136" s="4">
        <v>7.483333333333333</v>
      </c>
      <c r="C136" s="4">
        <v>7.483333333333333</v>
      </c>
    </row>
    <row r="137" spans="1:3" ht="12.75">
      <c r="A137" s="2">
        <v>1477</v>
      </c>
      <c r="B137" s="4">
        <v>7.633333333333333</v>
      </c>
      <c r="C137" s="4">
        <v>7.633333333333333</v>
      </c>
    </row>
    <row r="138" spans="1:3" ht="12.75">
      <c r="A138" s="2">
        <v>1478</v>
      </c>
      <c r="B138" s="4">
        <v>7.470833333333334</v>
      </c>
      <c r="C138" s="4">
        <v>7.470833333333334</v>
      </c>
    </row>
    <row r="139" spans="1:3" ht="12.75">
      <c r="A139" s="2">
        <v>1479</v>
      </c>
      <c r="B139" s="4">
        <v>8.25</v>
      </c>
      <c r="C139" s="4">
        <v>8.25</v>
      </c>
    </row>
    <row r="140" spans="1:3" ht="12.75">
      <c r="A140" s="2">
        <v>1480</v>
      </c>
      <c r="B140" s="4">
        <v>7.870833333333334</v>
      </c>
      <c r="C140" s="4">
        <v>8.016666666666667</v>
      </c>
    </row>
    <row r="141" ht="12.75">
      <c r="C141" s="4"/>
    </row>
    <row r="142" spans="1:3" ht="12.75">
      <c r="A142" s="2" t="s">
        <v>22</v>
      </c>
      <c r="B142" s="4">
        <f>AVERAGE(B136:B140)</f>
        <v>7.741666666666667</v>
      </c>
      <c r="C142" s="4">
        <f>AVERAGE(C136:C140)</f>
        <v>7.770833333333334</v>
      </c>
    </row>
    <row r="143" ht="12.75">
      <c r="C143" s="4"/>
    </row>
    <row r="144" spans="1:3" ht="12.75">
      <c r="A144" s="2">
        <v>1481</v>
      </c>
      <c r="B144" s="4">
        <v>10.916666666666666</v>
      </c>
      <c r="C144" s="4">
        <v>10.916666666666666</v>
      </c>
    </row>
    <row r="145" spans="1:3" ht="12.75">
      <c r="A145" s="2">
        <v>1482</v>
      </c>
      <c r="B145" s="4">
        <v>11.416666666666666</v>
      </c>
      <c r="C145" s="4">
        <v>11.416666666666666</v>
      </c>
    </row>
    <row r="146" spans="1:3" ht="12.75">
      <c r="A146" s="2">
        <v>1483</v>
      </c>
      <c r="B146" s="4">
        <v>9.742708333333335</v>
      </c>
      <c r="C146" s="4">
        <v>9.742708333333335</v>
      </c>
    </row>
    <row r="147" spans="1:3" ht="12.75">
      <c r="A147" s="2">
        <v>1484</v>
      </c>
      <c r="B147" s="4">
        <v>11</v>
      </c>
      <c r="C147" s="4">
        <v>11</v>
      </c>
    </row>
    <row r="148" spans="1:3" ht="12.75">
      <c r="A148" s="2">
        <v>1485</v>
      </c>
      <c r="B148" s="4">
        <v>10.5</v>
      </c>
      <c r="C148" s="4">
        <v>10.5</v>
      </c>
    </row>
    <row r="149" ht="12.75">
      <c r="C149" s="4"/>
    </row>
    <row r="150" spans="1:3" ht="12.75">
      <c r="A150" s="2" t="s">
        <v>23</v>
      </c>
      <c r="B150" s="4">
        <f>AVERAGE(B144:B148)</f>
        <v>10.715208333333333</v>
      </c>
      <c r="C150" s="4">
        <f>AVERAGE(C144:C148)</f>
        <v>10.715208333333333</v>
      </c>
    </row>
    <row r="151" ht="12.75">
      <c r="C151" s="4"/>
    </row>
    <row r="152" spans="1:3" ht="12.75">
      <c r="A152" s="2">
        <v>1486</v>
      </c>
      <c r="B152" s="4">
        <v>9.5</v>
      </c>
      <c r="C152" s="4">
        <v>8.6875</v>
      </c>
    </row>
    <row r="153" spans="1:3" ht="12.75">
      <c r="A153" s="2">
        <v>1487</v>
      </c>
      <c r="B153" s="4">
        <v>11.25</v>
      </c>
      <c r="C153" s="4">
        <v>11.25</v>
      </c>
    </row>
    <row r="154" spans="1:3" ht="12.75">
      <c r="A154" s="2">
        <v>1488</v>
      </c>
      <c r="B154" s="4">
        <v>11.6</v>
      </c>
      <c r="C154" s="4">
        <v>11.6</v>
      </c>
    </row>
    <row r="155" spans="1:3" ht="12.75">
      <c r="A155" s="2">
        <v>1489</v>
      </c>
      <c r="B155" s="4">
        <v>14.583333333333334</v>
      </c>
      <c r="C155" s="4">
        <v>14.583333333333334</v>
      </c>
    </row>
    <row r="156" spans="1:3" ht="12.75">
      <c r="A156" s="2">
        <v>1490</v>
      </c>
      <c r="B156" s="4">
        <v>9.5</v>
      </c>
      <c r="C156" s="4">
        <v>9.5</v>
      </c>
    </row>
    <row r="157" ht="12.75">
      <c r="C157" s="4"/>
    </row>
    <row r="158" spans="1:3" ht="12.75">
      <c r="A158" s="2" t="s">
        <v>24</v>
      </c>
      <c r="B158" s="4">
        <f>AVERAGE(B152:B156)</f>
        <v>11.286666666666667</v>
      </c>
      <c r="C158" s="4">
        <f>AVERAGE(C152:C156)</f>
        <v>11.124166666666667</v>
      </c>
    </row>
    <row r="159" ht="12.75">
      <c r="C159" s="4"/>
    </row>
    <row r="160" spans="1:3" ht="12.75">
      <c r="A160" s="2">
        <v>1491</v>
      </c>
      <c r="B160" s="4">
        <v>8.875</v>
      </c>
      <c r="C160" s="4">
        <v>8.875</v>
      </c>
    </row>
    <row r="161" spans="1:3" ht="12.75">
      <c r="A161" s="2">
        <v>1492</v>
      </c>
      <c r="B161" s="4">
        <v>11.041666666666666</v>
      </c>
      <c r="C161" s="4">
        <v>11.041666666666666</v>
      </c>
    </row>
    <row r="162" spans="1:3" ht="12.75">
      <c r="A162" s="2">
        <v>1493</v>
      </c>
      <c r="B162" s="4">
        <v>15.535069444444446</v>
      </c>
      <c r="C162" s="4">
        <v>15.535069444444446</v>
      </c>
    </row>
    <row r="163" spans="1:3" ht="12.75">
      <c r="A163" s="2">
        <v>1494</v>
      </c>
      <c r="B163" s="4">
        <v>16.211284722222224</v>
      </c>
      <c r="C163" s="4">
        <v>16.211284722222224</v>
      </c>
    </row>
    <row r="164" spans="1:3" ht="12.75">
      <c r="A164" s="2">
        <v>1495</v>
      </c>
      <c r="B164" s="4">
        <v>16.8875</v>
      </c>
      <c r="C164" s="4">
        <v>16.8875</v>
      </c>
    </row>
    <row r="165" ht="12.75">
      <c r="C165" s="4"/>
    </row>
    <row r="166" spans="1:3" ht="12.75">
      <c r="A166" s="2" t="s">
        <v>25</v>
      </c>
      <c r="B166" s="4">
        <f>AVERAGE(B160:B164)</f>
        <v>13.710104166666667</v>
      </c>
      <c r="C166" s="4">
        <f>AVERAGE(C160:C164)</f>
        <v>13.710104166666667</v>
      </c>
    </row>
    <row r="167" ht="12.75">
      <c r="C167" s="4"/>
    </row>
    <row r="168" spans="1:3" ht="12.75">
      <c r="A168" s="2">
        <v>1496</v>
      </c>
      <c r="B168" s="4">
        <v>11.441666666666668</v>
      </c>
      <c r="C168" s="4">
        <v>11.441666666666668</v>
      </c>
    </row>
    <row r="169" spans="1:3" ht="12.75">
      <c r="A169" s="2">
        <v>1497</v>
      </c>
      <c r="B169" s="4">
        <v>12.915277777777776</v>
      </c>
      <c r="C169" s="4">
        <v>12.915277777777776</v>
      </c>
    </row>
    <row r="170" spans="1:3" ht="12.75">
      <c r="A170" s="2">
        <v>1498</v>
      </c>
      <c r="B170" s="4">
        <v>12.4</v>
      </c>
      <c r="C170" s="4">
        <v>12.4</v>
      </c>
    </row>
    <row r="171" spans="1:3" ht="12.75">
      <c r="A171" s="2">
        <v>1499</v>
      </c>
      <c r="B171" s="4">
        <f>AVERAGE(B168:B170)</f>
        <v>12.252314814814815</v>
      </c>
      <c r="C171" s="4">
        <f>AVERAGE(C168:C170)</f>
        <v>12.252314814814815</v>
      </c>
    </row>
    <row r="172" spans="1:3" ht="12.75">
      <c r="A172" s="2">
        <v>1500</v>
      </c>
      <c r="B172" s="4">
        <f>AVERAGE(B168:B171)</f>
        <v>12.252314814814815</v>
      </c>
      <c r="C172" s="4">
        <f>AVERAGE(C168:C171)</f>
        <v>12.252314814814815</v>
      </c>
    </row>
    <row r="174" spans="1:3" ht="12.75">
      <c r="A174" s="2" t="s">
        <v>26</v>
      </c>
      <c r="B174" s="4">
        <f>AVERAGE(B168:B172)</f>
        <v>12.252314814814815</v>
      </c>
      <c r="C174" s="4">
        <f>AVERAGE(C168:C172)</f>
        <v>12.252314814814815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140625" defaultRowHeight="12.75"/>
  <cols>
    <col min="1" max="1" width="10.28125" style="0" customWidth="1"/>
    <col min="2" max="2" width="14.421875" style="0" customWidth="1"/>
    <col min="3" max="3" width="17.8515625" style="0" customWidth="1"/>
    <col min="4" max="4" width="17.57421875" style="0" customWidth="1"/>
  </cols>
  <sheetData>
    <row r="1" spans="1:2" ht="12.75">
      <c r="A1" s="2"/>
      <c r="B1" s="5" t="s">
        <v>74</v>
      </c>
    </row>
    <row r="2" spans="1:2" ht="12.75">
      <c r="A2" s="2"/>
      <c r="B2" s="5" t="s">
        <v>6</v>
      </c>
    </row>
    <row r="3" spans="1:2" ht="12.75">
      <c r="A3" s="2"/>
      <c r="B3" s="4"/>
    </row>
    <row r="4" spans="1:4" ht="12.75">
      <c r="A4" s="2" t="s">
        <v>94</v>
      </c>
      <c r="B4" s="5" t="s">
        <v>42</v>
      </c>
      <c r="C4" s="1" t="s">
        <v>42</v>
      </c>
      <c r="D4" s="1" t="s">
        <v>42</v>
      </c>
    </row>
    <row r="5" spans="1:4" ht="12.75">
      <c r="A5" s="2"/>
      <c r="B5" s="5" t="s">
        <v>45</v>
      </c>
      <c r="C5" s="1" t="s">
        <v>46</v>
      </c>
      <c r="D5" s="1" t="s">
        <v>75</v>
      </c>
    </row>
    <row r="6" spans="1:4" ht="12.75">
      <c r="A6" s="2"/>
      <c r="B6" s="4"/>
      <c r="D6" s="1" t="s">
        <v>47</v>
      </c>
    </row>
    <row r="7" spans="1:2" ht="12.75">
      <c r="A7" s="2"/>
      <c r="B7" s="4"/>
    </row>
    <row r="8" spans="1:4" ht="12.75">
      <c r="A8" s="2" t="s">
        <v>5</v>
      </c>
      <c r="B8" s="4"/>
      <c r="D8" s="4">
        <v>5.2025</v>
      </c>
    </row>
    <row r="9" spans="1:4" ht="12.75">
      <c r="A9" s="2" t="s">
        <v>7</v>
      </c>
      <c r="B9" s="4"/>
      <c r="D9" s="4">
        <v>5.9975</v>
      </c>
    </row>
    <row r="10" spans="1:4" ht="12.75">
      <c r="A10" s="2" t="s">
        <v>8</v>
      </c>
      <c r="B10" s="4">
        <v>5.434722222222222</v>
      </c>
      <c r="C10" s="4">
        <v>5.462916666666667</v>
      </c>
      <c r="D10" s="4">
        <v>6.075</v>
      </c>
    </row>
    <row r="11" spans="1:4" ht="12.75">
      <c r="A11" s="2" t="s">
        <v>9</v>
      </c>
      <c r="B11" s="4">
        <v>5.28</v>
      </c>
      <c r="C11" s="4">
        <v>5.473333333333334</v>
      </c>
      <c r="D11" s="4">
        <v>5.9475000105</v>
      </c>
    </row>
    <row r="12" spans="1:4" ht="12.75">
      <c r="A12" s="2" t="s">
        <v>10</v>
      </c>
      <c r="B12" s="4">
        <v>5.3025</v>
      </c>
      <c r="C12" s="4">
        <v>5.284444444444444</v>
      </c>
      <c r="D12" s="4">
        <v>6.166428571428571</v>
      </c>
    </row>
    <row r="13" spans="1:4" ht="12.75">
      <c r="A13" s="2" t="s">
        <v>11</v>
      </c>
      <c r="B13" s="4">
        <v>5.2</v>
      </c>
      <c r="C13" s="4">
        <v>5.1594444444444445</v>
      </c>
      <c r="D13" s="4">
        <v>7.316901428571429</v>
      </c>
    </row>
    <row r="14" spans="1:4" ht="12.75">
      <c r="A14" s="2" t="s">
        <v>12</v>
      </c>
      <c r="B14" s="4">
        <v>5.109986999999999</v>
      </c>
      <c r="C14" s="4">
        <v>5.456944444444444</v>
      </c>
      <c r="D14" s="4">
        <v>8.311665</v>
      </c>
    </row>
    <row r="15" spans="1:4" ht="12.75">
      <c r="A15" s="2" t="s">
        <v>13</v>
      </c>
      <c r="B15" s="4">
        <v>6</v>
      </c>
      <c r="C15" s="4">
        <v>5.956666666666666</v>
      </c>
      <c r="D15" s="4">
        <v>9.338333333333333</v>
      </c>
    </row>
    <row r="16" spans="1:4" ht="12.75">
      <c r="A16" s="2" t="s">
        <v>14</v>
      </c>
      <c r="B16" s="4">
        <v>6.528333333333333</v>
      </c>
      <c r="C16" s="4">
        <v>6.6066666666666665</v>
      </c>
      <c r="D16" s="4">
        <v>7.95625</v>
      </c>
    </row>
    <row r="17" spans="1:4" ht="12.75">
      <c r="A17" s="2" t="s">
        <v>15</v>
      </c>
      <c r="B17" s="4">
        <v>6.6578125</v>
      </c>
      <c r="C17" s="4">
        <v>6.51640625</v>
      </c>
      <c r="D17" s="4">
        <v>8.8</v>
      </c>
    </row>
    <row r="18" spans="1:3" ht="12.75">
      <c r="A18" s="2" t="s">
        <v>16</v>
      </c>
      <c r="B18" s="4">
        <v>7.407604166666667</v>
      </c>
      <c r="C18" s="4">
        <v>7.209635416666667</v>
      </c>
    </row>
    <row r="19" spans="1:3" ht="12.75">
      <c r="A19" s="2" t="s">
        <v>17</v>
      </c>
      <c r="B19" s="4">
        <v>7.196666666666667</v>
      </c>
      <c r="C19" s="4">
        <v>7.196666666666667</v>
      </c>
    </row>
    <row r="20" spans="1:3" ht="12.75">
      <c r="A20" s="2" t="s">
        <v>18</v>
      </c>
      <c r="B20" s="4">
        <v>7.7675</v>
      </c>
      <c r="C20" s="4">
        <v>7.7675</v>
      </c>
    </row>
    <row r="21" spans="1:3" ht="12.75">
      <c r="A21" s="2" t="s">
        <v>19</v>
      </c>
      <c r="B21" s="4">
        <v>7.885972222222222</v>
      </c>
      <c r="C21" s="4">
        <v>7.739652777777778</v>
      </c>
    </row>
    <row r="22" spans="1:3" ht="12.75">
      <c r="A22" s="2" t="s">
        <v>20</v>
      </c>
      <c r="B22" s="4">
        <v>7.607789187500001</v>
      </c>
      <c r="C22" s="4">
        <v>7.607789187500001</v>
      </c>
    </row>
    <row r="23" spans="1:3" ht="12.75">
      <c r="A23" s="2" t="s">
        <v>21</v>
      </c>
      <c r="B23" s="4">
        <v>7.5525</v>
      </c>
      <c r="C23" s="4">
        <v>7.553125</v>
      </c>
    </row>
    <row r="24" spans="1:3" ht="12.75">
      <c r="A24" s="2" t="s">
        <v>22</v>
      </c>
      <c r="B24" s="4">
        <v>7.741666666666667</v>
      </c>
      <c r="C24" s="4">
        <v>7.770833333333334</v>
      </c>
    </row>
    <row r="25" spans="1:3" ht="12.75">
      <c r="A25" s="2" t="s">
        <v>23</v>
      </c>
      <c r="B25" s="4">
        <v>10.715208333333333</v>
      </c>
      <c r="C25" s="4">
        <v>10.715208333333333</v>
      </c>
    </row>
    <row r="26" spans="1:3" ht="12.75">
      <c r="A26" s="2" t="s">
        <v>24</v>
      </c>
      <c r="B26" s="4">
        <v>11.286666666666667</v>
      </c>
      <c r="C26" s="4">
        <v>11.124166666666667</v>
      </c>
    </row>
    <row r="27" spans="1:3" ht="12.75">
      <c r="A27" s="2" t="s">
        <v>25</v>
      </c>
      <c r="B27" s="4">
        <v>13.710104166666667</v>
      </c>
      <c r="C27" s="4">
        <v>13.710104166666667</v>
      </c>
    </row>
    <row r="28" spans="1:3" ht="12.75">
      <c r="A28" s="2" t="s">
        <v>26</v>
      </c>
      <c r="B28" s="4">
        <v>12.252314814814815</v>
      </c>
      <c r="C28" s="4">
        <v>12.252314814814815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History Department </cp:lastModifiedBy>
  <dcterms:created xsi:type="dcterms:W3CDTF">2001-04-30T14:08:59Z</dcterms:created>
  <dcterms:modified xsi:type="dcterms:W3CDTF">2001-04-30T14:08:59Z</dcterms:modified>
  <cp:category/>
  <cp:version/>
  <cp:contentType/>
  <cp:contentStatus/>
</cp:coreProperties>
</file>